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85" windowHeight="102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<sst xmlns="http://schemas.openxmlformats.org/spreadsheetml/2006/main" count="1369" uniqueCount="791">
  <si>
    <t>Member</t>
  </si>
  <si>
    <t>Room No.</t>
  </si>
  <si>
    <t>Phone</t>
  </si>
  <si>
    <t>Email</t>
  </si>
  <si>
    <t>Party</t>
  </si>
  <si>
    <t>District</t>
  </si>
  <si>
    <t>Counties Represented</t>
  </si>
  <si>
    <t>Twitter Account</t>
  </si>
  <si>
    <t>NC House of Representatives Members 
2017-2018 Session</t>
  </si>
  <si>
    <t>Rep. Jay Adams</t>
  </si>
  <si>
    <t>2215 LB</t>
  </si>
  <si>
    <t>919-733-5988</t>
  </si>
  <si>
    <t>Jay.Adams@ncleg.net</t>
  </si>
  <si>
    <t>Rep. Gale Adcock</t>
  </si>
  <si>
    <t>1211 LB</t>
  </si>
  <si>
    <t>919-733-5602</t>
  </si>
  <si>
    <t>Gale.Adcock@ncleg.net</t>
  </si>
  <si>
    <t>Rep. John Ager</t>
  </si>
  <si>
    <t>1315 LB</t>
  </si>
  <si>
    <t>919-733-5746</t>
  </si>
  <si>
    <t>John.Ager@ncleg.net</t>
  </si>
  <si>
    <t>Rep. Kelly M. Alexander, Jr.</t>
  </si>
  <si>
    <t>404 LOB</t>
  </si>
  <si>
    <t>919-733-5778</t>
  </si>
  <si>
    <t>Kelly.Alexander@ncleg.net</t>
  </si>
  <si>
    <t>Rep. Dean Arp</t>
  </si>
  <si>
    <t>531 LOB</t>
  </si>
  <si>
    <t>919-715-3007</t>
  </si>
  <si>
    <t>Dean.Arp@ncleg.net</t>
  </si>
  <si>
    <t>Rep. John Autry</t>
  </si>
  <si>
    <t>1111 LB</t>
  </si>
  <si>
    <t>919-715-0706</t>
  </si>
  <si>
    <t>John.Autry@ncleg.net</t>
  </si>
  <si>
    <t>Rep. Cynthia Ball</t>
  </si>
  <si>
    <t>1319 LB</t>
  </si>
  <si>
    <t>919-733-5860</t>
  </si>
  <si>
    <t>Cynthia.Ball@ncleg.net</t>
  </si>
  <si>
    <t>Rep. Chaz Beasley</t>
  </si>
  <si>
    <t>1017 LB</t>
  </si>
  <si>
    <t>919-733-5654</t>
  </si>
  <si>
    <t>Chaz.Beasley@ncleg.net</t>
  </si>
  <si>
    <t>Rep. Mary Belk</t>
  </si>
  <si>
    <t>1424 LB</t>
  </si>
  <si>
    <t>919-733-5607</t>
  </si>
  <si>
    <t>Mary.Belk@ncleg.net</t>
  </si>
  <si>
    <t>Rep. John R. Bell, IV</t>
  </si>
  <si>
    <t>301F LOB</t>
  </si>
  <si>
    <t>919-715-3017</t>
  </si>
  <si>
    <t>John.Bell@ncleg.net</t>
  </si>
  <si>
    <t>Rep. Larry M. Bell</t>
  </si>
  <si>
    <t>510 LOB</t>
  </si>
  <si>
    <t>919-733-5863</t>
  </si>
  <si>
    <t>Larry.Bell@ncleg.net</t>
  </si>
  <si>
    <t>301B LOB</t>
  </si>
  <si>
    <t>Rep. Hugh Blackwell</t>
  </si>
  <si>
    <t>919-733-0010</t>
  </si>
  <si>
    <t>Bob.Steinburg@ncleg.net</t>
  </si>
  <si>
    <t>541 LOB</t>
  </si>
  <si>
    <t>919-733-5805</t>
  </si>
  <si>
    <t>(R)</t>
  </si>
  <si>
    <t>Hugh.Blackwell@ncleg.net</t>
  </si>
  <si>
    <t>Rep. John M. Blust</t>
  </si>
  <si>
    <t>@BobSteinburg4NC</t>
  </si>
  <si>
    <t>2208 LB</t>
  </si>
  <si>
    <t>919-733-5781</t>
  </si>
  <si>
    <t>John.Blust@ncleg.net</t>
  </si>
  <si>
    <t>Rep. James L. Boles, Jr.</t>
  </si>
  <si>
    <t>528 LOB</t>
  </si>
  <si>
    <t>919-733-5903</t>
  </si>
  <si>
    <t>Jamie.Boles@ncleg.net</t>
  </si>
  <si>
    <t>1301 LB</t>
  </si>
  <si>
    <t>Rep. Beverly G. Boswell</t>
  </si>
  <si>
    <t>919-715-0850</t>
  </si>
  <si>
    <t>529 LOB</t>
  </si>
  <si>
    <t>919-733-5906</t>
  </si>
  <si>
    <t>Larry.Yarborough@ncleg.net</t>
  </si>
  <si>
    <t>Beverly.Boswell@ncleg.net</t>
  </si>
  <si>
    <t>Rep. John R. Bradford, III</t>
  </si>
  <si>
    <t>2123 LB</t>
  </si>
  <si>
    <t>919-733-5828</t>
  </si>
  <si>
    <t>Granville, Person</t>
  </si>
  <si>
    <t>John.Bradford@ncleg.net</t>
  </si>
  <si>
    <t>@larry_rep</t>
  </si>
  <si>
    <t>Rep. William Brawley</t>
  </si>
  <si>
    <t>1008 LB</t>
  </si>
  <si>
    <t>534 LOB</t>
  </si>
  <si>
    <t>919-733-5800</t>
  </si>
  <si>
    <t>919-733-5853</t>
  </si>
  <si>
    <t>Bill.Brawley@ncleg.net</t>
  </si>
  <si>
    <t>Michael.Speciale@ncleg.net</t>
  </si>
  <si>
    <t>Rep. William D. Brisson</t>
  </si>
  <si>
    <t>Beaufort, Craven, Pamlico</t>
  </si>
  <si>
    <t>405 LOB</t>
  </si>
  <si>
    <t>No account</t>
  </si>
  <si>
    <t>919-733-5772</t>
  </si>
  <si>
    <t>William.Brisson@ncleg.net</t>
  </si>
  <si>
    <t>2226 LB</t>
  </si>
  <si>
    <t>919-715-3021</t>
  </si>
  <si>
    <t>Rep. Cecil Brockman</t>
  </si>
  <si>
    <t>Jimmy.Dixon@ncleg.net</t>
  </si>
  <si>
    <t>1311 LB</t>
  </si>
  <si>
    <t>919-733-5825</t>
  </si>
  <si>
    <t>Cecil.Brockman@ncleg.net</t>
  </si>
  <si>
    <t>Duplin, Wayne</t>
  </si>
  <si>
    <t>Rep. Mark Brody</t>
  </si>
  <si>
    <t>2219 LB</t>
  </si>
  <si>
    <t>919-715-3029</t>
  </si>
  <si>
    <t>Mark.Brody@ncleg.net</t>
  </si>
  <si>
    <t>1307 LB</t>
  </si>
  <si>
    <t>Rep. Dana Bumgardner</t>
  </si>
  <si>
    <t>919-733-5780</t>
  </si>
  <si>
    <t>Howard.Hunter@ncleg.net</t>
  </si>
  <si>
    <t>2119 LB</t>
  </si>
  <si>
    <t>919-733-5809</t>
  </si>
  <si>
    <t>(D)</t>
  </si>
  <si>
    <t>Dana.Bumgardner@ncleg.net</t>
  </si>
  <si>
    <t>Bertie, Gates, Hertford, Pasquotank</t>
  </si>
  <si>
    <t>@rephowardhunter</t>
  </si>
  <si>
    <t>Rep. Justin P. Burr</t>
  </si>
  <si>
    <t>307A LOB</t>
  </si>
  <si>
    <t>919-733-5908</t>
  </si>
  <si>
    <t>Justin.Burr@ncleg.net</t>
  </si>
  <si>
    <t>Rep. Becky Carney</t>
  </si>
  <si>
    <t>1221 LB</t>
  </si>
  <si>
    <t>Beaufort, Dare, Hyde, Washington</t>
  </si>
  <si>
    <t>919-733-5827</t>
  </si>
  <si>
    <t>@boswell4nchouse</t>
  </si>
  <si>
    <t>Becky.Carney@ncleg.net</t>
  </si>
  <si>
    <t>Rep. Mike Clampitt</t>
  </si>
  <si>
    <t>1217 LB</t>
  </si>
  <si>
    <t>1420 LB</t>
  </si>
  <si>
    <t>919-715-3032</t>
  </si>
  <si>
    <t>919-715-3005</t>
  </si>
  <si>
    <t>Bobbie.Richardson@ncleg.net</t>
  </si>
  <si>
    <t>Mike.Clampitt@ncleg.net</t>
  </si>
  <si>
    <t>Franklin, Nash</t>
  </si>
  <si>
    <t>@NCRepRichardson</t>
  </si>
  <si>
    <t>Rep. George G. Cleveland</t>
  </si>
  <si>
    <t>417A LOB</t>
  </si>
  <si>
    <t>919-715-6707</t>
  </si>
  <si>
    <t>George.Cleveland@ncleg.net</t>
  </si>
  <si>
    <t>526 LOB</t>
  </si>
  <si>
    <t>919-715-3023</t>
  </si>
  <si>
    <t>Susan.Martin@ncleg.net</t>
  </si>
  <si>
    <t>Rep. Jeff Collins</t>
  </si>
  <si>
    <t>1106 LB</t>
  </si>
  <si>
    <t>919-733-5802</t>
  </si>
  <si>
    <t>Jeff.Collins@ncleg.net</t>
  </si>
  <si>
    <t>Pitt, Wilson</t>
  </si>
  <si>
    <t>@SusanMartinNC</t>
  </si>
  <si>
    <t>Rep. Debra Conrad</t>
  </si>
  <si>
    <t>606 LOB</t>
  </si>
  <si>
    <t>919-733-5787</t>
  </si>
  <si>
    <t>Debra.Conrad@ncleg.net</t>
  </si>
  <si>
    <t>604 LOB</t>
  </si>
  <si>
    <t>919-733-5757</t>
  </si>
  <si>
    <t>Gregory.Murphy@ncleg.net</t>
  </si>
  <si>
    <t>Rep. Kevin Corbin</t>
  </si>
  <si>
    <t>1229 LB</t>
  </si>
  <si>
    <t>919-733-5859</t>
  </si>
  <si>
    <t>Kevin.Corbin@ncleg.net</t>
  </si>
  <si>
    <t>@GMMD4Greenville</t>
  </si>
  <si>
    <t>Rep. Carla D. Cunningham</t>
  </si>
  <si>
    <t>1109 LB</t>
  </si>
  <si>
    <t>919-733-5807</t>
  </si>
  <si>
    <t>Carla.Cunningham@ncleg.net</t>
  </si>
  <si>
    <t>Craven, Greene, Lenoir, Wayne</t>
  </si>
  <si>
    <t>@JohnBellNC
@NCHouseLeader</t>
  </si>
  <si>
    <t>Rep. Ted Davis, Jr.</t>
  </si>
  <si>
    <t>417B LOB</t>
  </si>
  <si>
    <t>919-733-5786</t>
  </si>
  <si>
    <t>Ted.Davis@ncleg.net</t>
  </si>
  <si>
    <t>1019 LB</t>
  </si>
  <si>
    <t>919-733-5755</t>
  </si>
  <si>
    <t>Duane.Hall@ncleg.net</t>
  </si>
  <si>
    <t>Rep. Jimmy Dixon</t>
  </si>
  <si>
    <t>@RepDuaneHall</t>
  </si>
  <si>
    <t>Rep. Josh Dobson</t>
  </si>
  <si>
    <t>301N LOB</t>
  </si>
  <si>
    <t>919-733-5862</t>
  </si>
  <si>
    <t>Josh.Dobson@ncleg.net</t>
  </si>
  <si>
    <t>1321 LB</t>
  </si>
  <si>
    <t>919-733-5995</t>
  </si>
  <si>
    <t>George.Graham@ncleg.net</t>
  </si>
  <si>
    <t>Rep. Nelson Dollar</t>
  </si>
  <si>
    <t>307B LOB</t>
  </si>
  <si>
    <t>919-715-0795</t>
  </si>
  <si>
    <t>Craven, Greene, Lenoir</t>
  </si>
  <si>
    <t>Nelson.Dollar@ncleg.net</t>
  </si>
  <si>
    <t>634 LOB</t>
  </si>
  <si>
    <t>919-733-6275</t>
  </si>
  <si>
    <t>Rep. Andy Dulin</t>
  </si>
  <si>
    <t>Pat.McElraft@ncleg.net</t>
  </si>
  <si>
    <t>607 LOB</t>
  </si>
  <si>
    <t>919-715-3009</t>
  </si>
  <si>
    <t>Andy.Dulin@ncleg.net</t>
  </si>
  <si>
    <t>Carteret, Jones</t>
  </si>
  <si>
    <t>@mcelraft_pat</t>
  </si>
  <si>
    <t>Rep. Beverly M. Earle</t>
  </si>
  <si>
    <t>514 LOB</t>
  </si>
  <si>
    <t>919-715-2530</t>
  </si>
  <si>
    <t>Beverly.Earle@ncleg.net</t>
  </si>
  <si>
    <t>@GC4NC14</t>
  </si>
  <si>
    <t>Rep. Jeffrey Elmore</t>
  </si>
  <si>
    <t>306A3 LOB</t>
  </si>
  <si>
    <t>919-733-5935</t>
  </si>
  <si>
    <t>Jeffrey.Elmore@ncleg.net</t>
  </si>
  <si>
    <t>530 LOB</t>
  </si>
  <si>
    <t>919-715-9644</t>
  </si>
  <si>
    <t>Phil.Shepard@ncleg.net</t>
  </si>
  <si>
    <t>Rep. John Faircloth</t>
  </si>
  <si>
    <t>@repshepard</t>
  </si>
  <si>
    <t>613 LOB</t>
  </si>
  <si>
    <t>919-733-5877</t>
  </si>
  <si>
    <t>John.Faircloth@ncleg.net</t>
  </si>
  <si>
    <t>609 LOB</t>
  </si>
  <si>
    <t>919-715-9664</t>
  </si>
  <si>
    <t>Chris.Millis@ncleg.net</t>
  </si>
  <si>
    <t>Rep. Jean Farmer-Butterfield</t>
  </si>
  <si>
    <t>1220 LB</t>
  </si>
  <si>
    <t>919-733-5898</t>
  </si>
  <si>
    <t>Jean.Farmer-Butterfield@ncleg.net</t>
  </si>
  <si>
    <t>Onslow, Pender</t>
  </si>
  <si>
    <t>Rep. Susan C. Fisher</t>
  </si>
  <si>
    <t>504 LOB</t>
  </si>
  <si>
    <t>919-715-2013</t>
  </si>
  <si>
    <t>Susan.Fisher@ncleg.net</t>
  </si>
  <si>
    <t>639 LOB</t>
  </si>
  <si>
    <t>919-301-1450</t>
  </si>
  <si>
    <t>Frank.Iler@ncleg.net</t>
  </si>
  <si>
    <t>Rep. Elmer Floyd</t>
  </si>
  <si>
    <t>1325 LB</t>
  </si>
  <si>
    <t>919-733-5959</t>
  </si>
  <si>
    <t>Elmer.Floyd@ncleg.net</t>
  </si>
  <si>
    <t>Rep. Carl Ford</t>
  </si>
  <si>
    <t>608 LOB</t>
  </si>
  <si>
    <t>@RepFrankIler</t>
  </si>
  <si>
    <t>919-733-5881</t>
  </si>
  <si>
    <t>Carl.Ford@ncleg.net</t>
  </si>
  <si>
    <t>Rep. John A. Fraley</t>
  </si>
  <si>
    <t>1313 LB</t>
  </si>
  <si>
    <t>919-733-5754</t>
  </si>
  <si>
    <t>637 LOB</t>
  </si>
  <si>
    <t>Susi.Hamilton@ncleg.net</t>
  </si>
  <si>
    <t>919-733-5741</t>
  </si>
  <si>
    <t>John.Fraley@ncleg.net</t>
  </si>
  <si>
    <t>Brunswick, New Hanover</t>
  </si>
  <si>
    <t>@RepSusiHamilton</t>
  </si>
  <si>
    <t>Rep. Terry E. Garrison</t>
  </si>
  <si>
    <t>1004 LB</t>
  </si>
  <si>
    <t>919-733-5824</t>
  </si>
  <si>
    <t>Terry.Garrison@ncleg.net</t>
  </si>
  <si>
    <t>Rep. Rosa U. Gill</t>
  </si>
  <si>
    <t>1303 LB</t>
  </si>
  <si>
    <t>919-733-5880</t>
  </si>
  <si>
    <t>Rosa.Gill@ncleg.net</t>
  </si>
  <si>
    <t>Rep. Ken Goodman</t>
  </si>
  <si>
    <t>542 LOB</t>
  </si>
  <si>
    <t>919-733-5823</t>
  </si>
  <si>
    <t>Ken.Goodman@ncleg.net</t>
  </si>
  <si>
    <t>@RepTedDavisJr</t>
  </si>
  <si>
    <t>Rep. Charles Graham</t>
  </si>
  <si>
    <t>1309 LB</t>
  </si>
  <si>
    <t>919-715-0875</t>
  </si>
  <si>
    <t>Charles.Graham@ncleg.net</t>
  </si>
  <si>
    <t>638 LOB</t>
  </si>
  <si>
    <t>919-733-5830</t>
  </si>
  <si>
    <t>Holly.Grange@ncleg.net</t>
  </si>
  <si>
    <t>Rep. George Graham</t>
  </si>
  <si>
    <t>@RepHollyGrange</t>
  </si>
  <si>
    <t>Rep. Holly Grange</t>
  </si>
  <si>
    <t>Rep. Destin Hall</t>
  </si>
  <si>
    <t>306C LOB</t>
  </si>
  <si>
    <t>919-733-5931</t>
  </si>
  <si>
    <t>Destin.Hall@ncleg.net</t>
  </si>
  <si>
    <t>Duplin, Sampson, Wayne</t>
  </si>
  <si>
    <t>Rep. Duane Hall</t>
  </si>
  <si>
    <t>Rep. Kyle Hall</t>
  </si>
  <si>
    <t>536 LOB</t>
  </si>
  <si>
    <t>919-733-5609</t>
  </si>
  <si>
    <t>Kyle.Hall@ncleg.net</t>
  </si>
  <si>
    <t>Rep. Larry D. Hall</t>
  </si>
  <si>
    <t>506 LOB</t>
  </si>
  <si>
    <t>919-733-5872</t>
  </si>
  <si>
    <t>Larry.Hall@ncleg.net</t>
  </si>
  <si>
    <t>Bladen, Johnston, Sampson</t>
  </si>
  <si>
    <t>Rep. Susi H. Hamilton</t>
  </si>
  <si>
    <t>Rep. Edward Hanes, Jr.</t>
  </si>
  <si>
    <t>1006 LB</t>
  </si>
  <si>
    <t>919-733-5829</t>
  </si>
  <si>
    <t>Edward.Hanes@ncleg.net</t>
  </si>
  <si>
    <t>501 LOB</t>
  </si>
  <si>
    <t>919-715-3024</t>
  </si>
  <si>
    <t>Shelly.Willingham@ncleg.net</t>
  </si>
  <si>
    <t>Rep. Jon Hardister</t>
  </si>
  <si>
    <t>632 LOB</t>
  </si>
  <si>
    <t>919-733-5191</t>
  </si>
  <si>
    <t>Jon.Hardister@ncleg.net</t>
  </si>
  <si>
    <t>Edgecombe, Martin</t>
  </si>
  <si>
    <t>Rep. Pricey Harrison</t>
  </si>
  <si>
    <t>1218 LB</t>
  </si>
  <si>
    <t>919-733-5771</t>
  </si>
  <si>
    <t>Pricey.Harrison@ncleg.net</t>
  </si>
  <si>
    <t>Rep. Kelly E. Hastings</t>
  </si>
  <si>
    <t>1206 LB</t>
  </si>
  <si>
    <t>919-715-2002</t>
  </si>
  <si>
    <t>Kelly.Hastings@ncleg.net</t>
  </si>
  <si>
    <t>Rep. Cody Henson</t>
  </si>
  <si>
    <t>537 LOB</t>
  </si>
  <si>
    <t>919-715-4466</t>
  </si>
  <si>
    <t>Cody.Henson@ncleg.net</t>
  </si>
  <si>
    <t>@RepJFB
@RepFButterfield</t>
  </si>
  <si>
    <t>Rep. Yvonne Lewis Holley</t>
  </si>
  <si>
    <t>1213 LB</t>
  </si>
  <si>
    <t>919-733-5758</t>
  </si>
  <si>
    <t>Yvonne.Holley@ncleg.net</t>
  </si>
  <si>
    <t>Rep. D. Craig Horn</t>
  </si>
  <si>
    <t>305 LOB</t>
  </si>
  <si>
    <t>919-733-2406</t>
  </si>
  <si>
    <t>Craig.Horn@ncleg.net</t>
  </si>
  <si>
    <t>@JeffCollins4NC
@RepJeffCollins</t>
  </si>
  <si>
    <t>Rep. Julia C. Howard</t>
  </si>
  <si>
    <t>306A2 LOB</t>
  </si>
  <si>
    <t>302 LOB</t>
  </si>
  <si>
    <t>919-733-5605</t>
  </si>
  <si>
    <t>919-733-5904</t>
  </si>
  <si>
    <t>Donna.White@ncleg.net</t>
  </si>
  <si>
    <t>Julia.Howard@ncleg.net</t>
  </si>
  <si>
    <t>Rep. Howard J. Hunter, III</t>
  </si>
  <si>
    <t>@donna4nchouse</t>
  </si>
  <si>
    <t>Rep. Pat B. Hurley</t>
  </si>
  <si>
    <t>532 LOB</t>
  </si>
  <si>
    <t>919-733-5865</t>
  </si>
  <si>
    <t>503 LOB</t>
  </si>
  <si>
    <t>Pat.Hurley@ncleg.net</t>
  </si>
  <si>
    <t>919-733-5662</t>
  </si>
  <si>
    <t>Michael.Wray@ncleg.net</t>
  </si>
  <si>
    <t>Rep. Frank Iler</t>
  </si>
  <si>
    <t>Halifax, Northampton</t>
  </si>
  <si>
    <t>@RepWray</t>
  </si>
  <si>
    <t>Rep. Verla Insko</t>
  </si>
  <si>
    <t>502 LOB</t>
  </si>
  <si>
    <t>919-733-7208</t>
  </si>
  <si>
    <t>Verla.Insko@ncleg.net</t>
  </si>
  <si>
    <t>919-733-5849</t>
  </si>
  <si>
    <t>Rep. Darren G. Jackson</t>
  </si>
  <si>
    <t>Larry.Strickland@ncleg.net</t>
  </si>
  <si>
    <t>1013 LB</t>
  </si>
  <si>
    <t>919-733-5974</t>
  </si>
  <si>
    <t>Darren.Jackson@ncleg.net</t>
  </si>
  <si>
    <t>Rep. Joe John</t>
  </si>
  <si>
    <t>2217 LB</t>
  </si>
  <si>
    <t>919-733-5530</t>
  </si>
  <si>
    <t>Joe.John@ncleg.net</t>
  </si>
  <si>
    <t>@LarryNCHouse28</t>
  </si>
  <si>
    <t>Rep. Linda P. Johnson</t>
  </si>
  <si>
    <t>301D LOB</t>
  </si>
  <si>
    <t>919-733-5861</t>
  </si>
  <si>
    <t>Linda.Johnson2@ncleg.net</t>
  </si>
  <si>
    <t>Rep. Bert Jones</t>
  </si>
  <si>
    <t>416A LOB</t>
  </si>
  <si>
    <t>919-733-5779</t>
  </si>
  <si>
    <t>Bert.Jones@ncleg.net</t>
  </si>
  <si>
    <t>Rep. Brenden H. Jones</t>
  </si>
  <si>
    <t>403 LOB</t>
  </si>
  <si>
    <t>919-733-5821</t>
  </si>
  <si>
    <t>Brenden.Jones@ncleg.net</t>
  </si>
  <si>
    <t>Rep. Jonathan C. Jordan</t>
  </si>
  <si>
    <t>420 LOB</t>
  </si>
  <si>
    <t>919-733-7727</t>
  </si>
  <si>
    <t>@RepHall_Durham</t>
  </si>
  <si>
    <t>Jonathan.Jordan@ncleg.net</t>
  </si>
  <si>
    <t>Rep. Donny Lambeth</t>
  </si>
  <si>
    <t>513 LOB</t>
  </si>
  <si>
    <t>919-733-7663</t>
  </si>
  <si>
    <t>303 LOB</t>
  </si>
  <si>
    <t>Philip.Lehman@ncleg.net</t>
  </si>
  <si>
    <t>919-733-5747</t>
  </si>
  <si>
    <t>Donny.Lambeth@ncleg.net</t>
  </si>
  <si>
    <t>Rep. Philip A. Lehman</t>
  </si>
  <si>
    <t>Rep. David R. Lewis</t>
  </si>
  <si>
    <t>1227 LB</t>
  </si>
  <si>
    <t>2301 LB</t>
  </si>
  <si>
    <t>919-715-2528</t>
  </si>
  <si>
    <t>919-715-3015</t>
  </si>
  <si>
    <t>Mickey.Michaux@ncleg.net</t>
  </si>
  <si>
    <t>David.Lewis@ncleg.net</t>
  </si>
  <si>
    <t>Rep. Marvin W. Lucas</t>
  </si>
  <si>
    <t>509 LOB</t>
  </si>
  <si>
    <t>919-733-5775</t>
  </si>
  <si>
    <t>Marvin.Lucas@ncleg.net</t>
  </si>
  <si>
    <t>no account</t>
  </si>
  <si>
    <t>Rep. Chris Malone</t>
  </si>
  <si>
    <t>603 LOB</t>
  </si>
  <si>
    <t>919-715-3010</t>
  </si>
  <si>
    <t>Chris.Malone@ncleg.net</t>
  </si>
  <si>
    <t>Rep. Grier Martin</t>
  </si>
  <si>
    <t>1023 LB</t>
  </si>
  <si>
    <t>919-733-5773</t>
  </si>
  <si>
    <t>Granville, Vance, Warren</t>
  </si>
  <si>
    <t>Grier.Martin@ncleg.net</t>
  </si>
  <si>
    <t>Rep. Susan Martin</t>
  </si>
  <si>
    <t>@Rep_Rosa_Gill</t>
  </si>
  <si>
    <t>Rep. Pat McElraft</t>
  </si>
  <si>
    <t>Rep. Chuck McGrady</t>
  </si>
  <si>
    <t>304 LOB</t>
  </si>
  <si>
    <t>919-733-5956</t>
  </si>
  <si>
    <t>Chuck.McGrady@ncleg.net</t>
  </si>
  <si>
    <t>@GrierMartin</t>
  </si>
  <si>
    <t>Rep. Allen McNeill</t>
  </si>
  <si>
    <t>418C LOB</t>
  </si>
  <si>
    <t>919-715-4946</t>
  </si>
  <si>
    <t>Allen.McNeill@ncleg.net</t>
  </si>
  <si>
    <t>Rep. Graig R. Meyer</t>
  </si>
  <si>
    <t>1426 LB</t>
  </si>
  <si>
    <t>919-715-3019</t>
  </si>
  <si>
    <t>Graig.Meyer@ncleg.net</t>
  </si>
  <si>
    <t>Rep. Henry M. Michaux, Jr.</t>
  </si>
  <si>
    <t>@chrismalone3</t>
  </si>
  <si>
    <t>Rep. Chris Millis</t>
  </si>
  <si>
    <t>Rep. Rodney W. Moore</t>
  </si>
  <si>
    <t>402 LOB</t>
  </si>
  <si>
    <t>919-733-5606</t>
  </si>
  <si>
    <t>Rodney.Moore@ncleg.net</t>
  </si>
  <si>
    <t>Rep. Tim Moore</t>
  </si>
  <si>
    <t>2304 LB</t>
  </si>
  <si>
    <t>919-733-3451</t>
  </si>
  <si>
    <t>Tim.Moore@ncleg.net</t>
  </si>
  <si>
    <t>Rep. Gregory F. Murphy, MD</t>
  </si>
  <si>
    <t>@NelsonDollar36</t>
  </si>
  <si>
    <t>612 LOB</t>
  </si>
  <si>
    <t>919-733-2962</t>
  </si>
  <si>
    <t>Rep. Garland E. Pierce</t>
  </si>
  <si>
    <t>Linda.Williams@ncleg.net</t>
  </si>
  <si>
    <t>1204 LB</t>
  </si>
  <si>
    <t>919-733-5803</t>
  </si>
  <si>
    <t>Garland.Pierce@ncleg.net</t>
  </si>
  <si>
    <t>@lhwilliams48</t>
  </si>
  <si>
    <t>Rep. Larry G. Pittman</t>
  </si>
  <si>
    <t>1010 LB</t>
  </si>
  <si>
    <t>919-715-2009</t>
  </si>
  <si>
    <t>Larry.Pittman@ncleg.net</t>
  </si>
  <si>
    <t>Rep. Larry W. Potts</t>
  </si>
  <si>
    <t>633 LOB</t>
  </si>
  <si>
    <t>919-715-0873</t>
  </si>
  <si>
    <t>@YvonneLHolley</t>
  </si>
  <si>
    <t>Larry.Potts@ncleg.net</t>
  </si>
  <si>
    <t>Rep. Michele D. Presnell</t>
  </si>
  <si>
    <t>418A LOB</t>
  </si>
  <si>
    <t>919-733-5732</t>
  </si>
  <si>
    <t>Michele.Presnell@ncleg.net</t>
  </si>
  <si>
    <t>Rep. Amos L. Quick, III</t>
  </si>
  <si>
    <t>1317 LB</t>
  </si>
  <si>
    <t>919-733-5902</t>
  </si>
  <si>
    <t>Amos.Quick@ncleg.net</t>
  </si>
  <si>
    <t>@DarrenJNC</t>
  </si>
  <si>
    <t>Rep. Robert T. Reives, II</t>
  </si>
  <si>
    <t>1323 LB</t>
  </si>
  <si>
    <t>919-733-0057</t>
  </si>
  <si>
    <t>Robert.Reives@ncleg.net</t>
  </si>
  <si>
    <t>Rep. Bobbie Richardson</t>
  </si>
  <si>
    <t>@JoeJohnNC40</t>
  </si>
  <si>
    <t>Rep. William O. Richardson</t>
  </si>
  <si>
    <t>1021 LB</t>
  </si>
  <si>
    <t>919-733-5601</t>
  </si>
  <si>
    <t>William.Richardson@ncleg.net</t>
  </si>
  <si>
    <t>@galeadcock</t>
  </si>
  <si>
    <t>Rep. Dennis Riddell</t>
  </si>
  <si>
    <t>533 LOB</t>
  </si>
  <si>
    <t>919-733-5905</t>
  </si>
  <si>
    <t>Dennis.Riddell@ncleg.net</t>
  </si>
  <si>
    <t>Rep. David Rogers</t>
  </si>
  <si>
    <t>306A1 LOB</t>
  </si>
  <si>
    <t>919-733-5749</t>
  </si>
  <si>
    <t>David.Rogers@ncleg.net</t>
  </si>
  <si>
    <t>Rep. Stephen M. Ross</t>
  </si>
  <si>
    <t>2221 LB</t>
  </si>
  <si>
    <t>919-733-5820</t>
  </si>
  <si>
    <t>Stephen.Ross@ncleg.net</t>
  </si>
  <si>
    <t>Rep. Jason Saine</t>
  </si>
  <si>
    <t>1326 LB</t>
  </si>
  <si>
    <t>919-733-5782</t>
  </si>
  <si>
    <t>Jason.Saine@ncleg.net</t>
  </si>
  <si>
    <t>Rep. John Sauls</t>
  </si>
  <si>
    <t>610 LOB</t>
  </si>
  <si>
    <t>919-715-3026</t>
  </si>
  <si>
    <t>John.Sauls@ncleg.net</t>
  </si>
  <si>
    <t>Rep. Mitchell S. Setzer</t>
  </si>
  <si>
    <t>2204 LB</t>
  </si>
  <si>
    <t>919-733-4948</t>
  </si>
  <si>
    <t>Mitchell.Setzer@ncleg.net</t>
  </si>
  <si>
    <t>Rep. Phil Shepard</t>
  </si>
  <si>
    <t>@GoNCRichardson</t>
  </si>
  <si>
    <t>2207 LB</t>
  </si>
  <si>
    <t>919-733-9892</t>
  </si>
  <si>
    <t>John.Szoka@ncleg.net</t>
  </si>
  <si>
    <t>Rep. Michael Speciale</t>
  </si>
  <si>
    <t>@JohnSzoka</t>
  </si>
  <si>
    <t>Rep. Bob Steinburg</t>
  </si>
  <si>
    <t>Bladen, Columbus, Robeson</t>
  </si>
  <si>
    <t>@BrendenJonesNC</t>
  </si>
  <si>
    <t>Rep. Sarah Stevens</t>
  </si>
  <si>
    <t>419 LOB</t>
  </si>
  <si>
    <t>919-715-1883</t>
  </si>
  <si>
    <t>Sarah.Stevens@ncleg.net</t>
  </si>
  <si>
    <t>Rep. Scott Stone</t>
  </si>
  <si>
    <t>2213 LB</t>
  </si>
  <si>
    <t>919-733-5886</t>
  </si>
  <si>
    <t>Scott.Stone@ncleg.net</t>
  </si>
  <si>
    <t>Rep. Larry C. Strickland</t>
  </si>
  <si>
    <t>@NCLegBlkCaucus</t>
  </si>
  <si>
    <t>Rep. John Szoka</t>
  </si>
  <si>
    <t>@CynthiaforNC</t>
  </si>
  <si>
    <t>Rep. Evelyn Terry</t>
  </si>
  <si>
    <t>1015 LB</t>
  </si>
  <si>
    <t>919-733-5777</t>
  </si>
  <si>
    <t>Evelyn.Terry@ncleg.net</t>
  </si>
  <si>
    <t>Rep. John A. Torbett</t>
  </si>
  <si>
    <t>Durham, Orange</t>
  </si>
  <si>
    <t>538 LOB</t>
  </si>
  <si>
    <t>@GraigMeyer</t>
  </si>
  <si>
    <t>919-733-5868</t>
  </si>
  <si>
    <t>John.Torbett@ncleg.net</t>
  </si>
  <si>
    <t>Rep. Brian Turner</t>
  </si>
  <si>
    <t>1209 LB</t>
  </si>
  <si>
    <t>919-715-3012</t>
  </si>
  <si>
    <t>Brian.Turner@ncleg.net</t>
  </si>
  <si>
    <t>Harnett, Lee</t>
  </si>
  <si>
    <t>Rep. Rena W. Turner</t>
  </si>
  <si>
    <t>602 LOB</t>
  </si>
  <si>
    <t>919-733-5661</t>
  </si>
  <si>
    <t>Rena.Turner@ncleg.net</t>
  </si>
  <si>
    <t>Rep. Harry Warren</t>
  </si>
  <si>
    <t>611 LOB</t>
  </si>
  <si>
    <t>919-733-5784</t>
  </si>
  <si>
    <t>Harry.Warren@ncleg.net</t>
  </si>
  <si>
    <t>Rep. Sam Watford</t>
  </si>
  <si>
    <t>2121 LB</t>
  </si>
  <si>
    <t>919-715-2526</t>
  </si>
  <si>
    <t>Sam.Watford@ncleg.net</t>
  </si>
  <si>
    <t>Rep. Donna McDowell White</t>
  </si>
  <si>
    <t>@RepDavidRLewis</t>
  </si>
  <si>
    <t>Rep. Linda Hunt Williams</t>
  </si>
  <si>
    <t>Rep. Shelly Willingham</t>
  </si>
  <si>
    <t>Chatham, Lee</t>
  </si>
  <si>
    <t>@electreives</t>
  </si>
  <si>
    <t>Rep. Michael H. Wray</t>
  </si>
  <si>
    <t>Rep. Larry Yarborough</t>
  </si>
  <si>
    <t>Anson, Union</t>
  </si>
  <si>
    <t>Rep. Lee Zachary</t>
  </si>
  <si>
    <t>1002 LB</t>
  </si>
  <si>
    <t>919-715-8361</t>
  </si>
  <si>
    <t>Lee.Zachary@ncleg.net</t>
  </si>
  <si>
    <t>@verlainsko</t>
  </si>
  <si>
    <t>@priceyharrison</t>
  </si>
  <si>
    <t>@pickquick315</t>
  </si>
  <si>
    <t>@JonHardister</t>
  </si>
  <si>
    <t>@CecilBrockman</t>
  </si>
  <si>
    <t>@VoteforBlust</t>
  </si>
  <si>
    <t>@RossforNCHouse</t>
  </si>
  <si>
    <t>Caswell, Rockingham</t>
  </si>
  <si>
    <t>Hoke, Montgomery, Richmond, Robeson, Scotland</t>
  </si>
  <si>
    <t>@RepKenGoodman</t>
  </si>
  <si>
    <t>Montgomery, Stanly</t>
  </si>
  <si>
    <t>@RepJustinBurr</t>
  </si>
  <si>
    <t>@dcraighorn</t>
  </si>
  <si>
    <t>@DeanArp</t>
  </si>
  <si>
    <t>@2682_306</t>
  </si>
  <si>
    <t>@EdHanes4NC</t>
  </si>
  <si>
    <t>Alexander, Wilkes, Yadkin</t>
  </si>
  <si>
    <t>@RepDebraConrad</t>
  </si>
  <si>
    <t>@DonnyLambeth</t>
  </si>
  <si>
    <t>Cabarrus, Rowan</t>
  </si>
  <si>
    <t>@VoteCarlFord</t>
  </si>
  <si>
    <t>Moore, Randolph</t>
  </si>
  <si>
    <t>@allen_mcneill</t>
  </si>
  <si>
    <t>Davie, Forsyth</t>
  </si>
  <si>
    <t>@juliahowardnc</t>
  </si>
  <si>
    <t>@LarryPottsNC</t>
  </si>
  <si>
    <t>@lindapjohnson</t>
  </si>
  <si>
    <t>@Electedrena</t>
  </si>
  <si>
    <t>Avery, McDowell, Mitchell</t>
  </si>
  <si>
    <t>@JoshDobson85th</t>
  </si>
  <si>
    <t>@DestinHall</t>
  </si>
  <si>
    <t>@MaryBelkNC</t>
  </si>
  <si>
    <t>@RepSetzer</t>
  </si>
  <si>
    <t>Surry, Wilkes</t>
  </si>
  <si>
    <t>@repsarahstevens</t>
  </si>
  <si>
    <t>Rockingham, Stokes</t>
  </si>
  <si>
    <t>@KyleHallNC</t>
  </si>
  <si>
    <t>@ChazBeasley</t>
  </si>
  <si>
    <t>Ashe, Watauga</t>
  </si>
  <si>
    <t>@Jordan4NCHouse</t>
  </si>
  <si>
    <t>Alleghany, Wilkes</t>
  </si>
  <si>
    <t>@JohnFraleyNC
@Fraley4House</t>
  </si>
  <si>
    <t>@Citadel72</t>
  </si>
  <si>
    <t>@JasonSaine97th</t>
  </si>
  <si>
    <t>@JohnRayBradford</t>
  </si>
  <si>
    <t>@romo1963</t>
  </si>
  <si>
    <t>@AutryJohn</t>
  </si>
  <si>
    <t>@EarleBeverly</t>
  </si>
  <si>
    <t>@RepBeckyCarney</t>
  </si>
  <si>
    <t>@BillBrawley</t>
  </si>
  <si>
    <t>@adulin</t>
  </si>
  <si>
    <t>@scottdstone</t>
  </si>
  <si>
    <t>@CunninghamNCRep</t>
  </si>
  <si>
    <t>@TheNCRep</t>
  </si>
  <si>
    <t>@JohnTorbett</t>
  </si>
  <si>
    <t>@RepBumgardner
@Dana4NCHouse</t>
  </si>
  <si>
    <t>Cleveland, Gaston</t>
  </si>
  <si>
    <t>@kellyhastings1</t>
  </si>
  <si>
    <t>@NCHouseSpeaker
@timmoorenc</t>
  </si>
  <si>
    <t>Burke, Rutherford</t>
  </si>
  <si>
    <t>Henderson, Polk, Transylvania</t>
  </si>
  <si>
    <t>@voteHenson
@RepCodyHenson</t>
  </si>
  <si>
    <t>@SusanFisher114</t>
  </si>
  <si>
    <t>@RepJohnAger
@ElectJohnAger</t>
  </si>
  <si>
    <t>@BrianTurnerNC</t>
  </si>
  <si>
    <t>@ChuckMcGrady</t>
  </si>
  <si>
    <t>Haywood, Madison, Yancey</t>
  </si>
  <si>
    <t>@RepPresnell</t>
  </si>
  <si>
    <t>Haywood, Jackson, Swain</t>
  </si>
  <si>
    <t>@MikeClampitt</t>
  </si>
  <si>
    <t>Cherokee, Clay, Graham, Macon</t>
  </si>
  <si>
    <t>Hoke, Richmond, Robeson,  Scotland</t>
  </si>
  <si>
    <t>Camden, Chowan, Currituck Tyrell, Pasquotank, Perquimans</t>
  </si>
  <si>
    <t>NC Senate                        
2017-2018 Session</t>
  </si>
  <si>
    <t xml:space="preserve">Twitter Account </t>
  </si>
  <si>
    <t>2115 LB</t>
  </si>
  <si>
    <t>(919) 733-5850</t>
  </si>
  <si>
    <t>@JohnAlexanderNC</t>
  </si>
  <si>
    <t>310 LOB</t>
  </si>
  <si>
    <t>(919) 733-5742</t>
  </si>
  <si>
    <t>Alleghany, Ashe, Avery, Caldwell, Watauga</t>
  </si>
  <si>
    <t>@DeannaBallardNC</t>
  </si>
  <si>
    <t>308 LOB</t>
  </si>
  <si>
    <t>(919) 715-3036</t>
  </si>
  <si>
    <t>Franklin, Wake</t>
  </si>
  <si>
    <t>@ChadBarefoot</t>
  </si>
  <si>
    <t>620 LOB</t>
  </si>
  <si>
    <t>(919) 733-5653</t>
  </si>
  <si>
    <t>@tamarabarringer</t>
  </si>
  <si>
    <t>2007 LB</t>
  </si>
  <si>
    <t>(919) 733-5708</t>
  </si>
  <si>
    <t>Guilford, Rockingham</t>
  </si>
  <si>
    <t>@SenatorBerger</t>
  </si>
  <si>
    <t>@jdanbishop</t>
  </si>
  <si>
    <t>1129 LB</t>
  </si>
  <si>
    <t>(919) 733-5752</t>
  </si>
  <si>
    <t>@DanBlueNC</t>
  </si>
  <si>
    <t>2117 LB</t>
  </si>
  <si>
    <t>(919) 733-5651</t>
  </si>
  <si>
    <t>Columbus, Robeson</t>
  </si>
  <si>
    <t>(919) 715-0690</t>
  </si>
  <si>
    <t>Dan.Barrett@ncleg.net</t>
  </si>
  <si>
    <t>District 34</t>
  </si>
  <si>
    <t xml:space="preserve">Davie, Iredell, Rowan </t>
  </si>
  <si>
    <t>300-B LOB</t>
  </si>
  <si>
    <t>(919) 715-3034</t>
  </si>
  <si>
    <t>Jones, Onslow</t>
  </si>
  <si>
    <t>516 LOB</t>
  </si>
  <si>
    <t>(919) 733-5878</t>
  </si>
  <si>
    <t>Halifax, Nash, Vance, Warren, Wilson</t>
  </si>
  <si>
    <t>@angelareb</t>
  </si>
  <si>
    <t>1121 LB</t>
  </si>
  <si>
    <t>919-715-6400</t>
  </si>
  <si>
    <t>@jay_chaudhuri</t>
  </si>
  <si>
    <t>1117 LB</t>
  </si>
  <si>
    <t>(919) 733-9349</t>
  </si>
  <si>
    <t>Cumberland, Hoke</t>
  </si>
  <si>
    <t>@SenatorClark</t>
  </si>
  <si>
    <t>525 LOB</t>
  </si>
  <si>
    <t>(919) 715-8293</t>
  </si>
  <si>
    <t>Beaufort, Camden, Currituck, Dare, Gates, Hyde, Pasquotank, Perquimans</t>
  </si>
  <si>
    <t>@SenatorBillCook</t>
  </si>
  <si>
    <t>410 LOB</t>
  </si>
  <si>
    <t>(919) 715-3038</t>
  </si>
  <si>
    <t>Gaston, Iredell, Lincoln</t>
  </si>
  <si>
    <t>@DavidCurtisNC</t>
  </si>
  <si>
    <t>623 LOB</t>
  </si>
  <si>
    <t>(919) 715-7823</t>
  </si>
  <si>
    <t>Burke, Cleveland</t>
  </si>
  <si>
    <t>@danielforsenate</t>
  </si>
  <si>
    <t>519 LOB</t>
  </si>
  <si>
    <t>(919) 715-8363</t>
  </si>
  <si>
    <t>Greene, Lenoir, Pitt, Wayne</t>
  </si>
  <si>
    <t>@dondavis34</t>
  </si>
  <si>
    <t>408-B LOB</t>
  </si>
  <si>
    <t>(919) 733-5875</t>
  </si>
  <si>
    <t>Cherokee, Clay, Graham, Haywood, Jackson, Macon, Swain</t>
  </si>
  <si>
    <t>@JimDavisNC</t>
  </si>
  <si>
    <t>Davidson, Montgomery</t>
  </si>
  <si>
    <t>2010 LB</t>
  </si>
  <si>
    <t>919-733-5745</t>
  </si>
  <si>
    <t>Buncombe, Henderson, Transylvania</t>
  </si>
  <si>
    <t>1119 LB</t>
  </si>
  <si>
    <t>(919) 733-5955</t>
  </si>
  <si>
    <t>@FordforNCSenate</t>
  </si>
  <si>
    <t>517 LOB</t>
  </si>
  <si>
    <t>(919) 733-5804</t>
  </si>
  <si>
    <t>Chatham, Orange</t>
  </si>
  <si>
    <t>@ValFoushee</t>
  </si>
  <si>
    <t>312 LOB</t>
  </si>
  <si>
    <t>(919) 301-1446</t>
  </si>
  <si>
    <t>Alamance, Randolph</t>
  </si>
  <si>
    <t>@SenatorRickGunn</t>
  </si>
  <si>
    <t>300-C LOB</t>
  </si>
  <si>
    <t>(919) 733-5734</t>
  </si>
  <si>
    <t>1026 LB</t>
  </si>
  <si>
    <t>(919) 733-3460</t>
  </si>
  <si>
    <t>Madison, McDowell, Mitchell, Polk, Rutherford, Yancey</t>
  </si>
  <si>
    <t>@RalphHise</t>
  </si>
  <si>
    <t>Johnston, Nash, Wilson</t>
  </si>
  <si>
    <t>1104 LB</t>
  </si>
  <si>
    <t>(919) 715-8331</t>
  </si>
  <si>
    <t>Duplin, Johnston, Sampson</t>
  </si>
  <si>
    <t>@JeffJacksonNC</t>
  </si>
  <si>
    <t>2022 LB</t>
  </si>
  <si>
    <t>(919) 733-5705</t>
  </si>
  <si>
    <t>@SenBrentJackson</t>
  </si>
  <si>
    <t>(919) 733-7850</t>
  </si>
  <si>
    <t>Forsyth, Yadkin</t>
  </si>
  <si>
    <t>@KrawiecforNC</t>
  </si>
  <si>
    <t>2111 LB</t>
  </si>
  <si>
    <t>(919) 715-2525</t>
  </si>
  <si>
    <t>@LeeForNC</t>
  </si>
  <si>
    <t>1113 LB</t>
  </si>
  <si>
    <t>(919) 733-5620</t>
  </si>
  <si>
    <t>@PaulLowejr</t>
  </si>
  <si>
    <t>2106 LB</t>
  </si>
  <si>
    <t>(919) 733-5953</t>
  </si>
  <si>
    <t>Anson, Richmond, Rowan, Scotland, Stanly</t>
  </si>
  <si>
    <t>629 LOB</t>
  </si>
  <si>
    <t>(919) 733-4599</t>
  </si>
  <si>
    <t>Durham, Granville</t>
  </si>
  <si>
    <t>@FloydMcKissick</t>
  </si>
  <si>
    <t>314 LOB</t>
  </si>
  <si>
    <t>(919) 733-5776</t>
  </si>
  <si>
    <t>@Sen_Meredith19</t>
  </si>
  <si>
    <t>Cabarrus, Union</t>
  </si>
  <si>
    <t>1028 LB</t>
  </si>
  <si>
    <t>(919) 733-5621</t>
  </si>
  <si>
    <t>Lenoir, Pitt, Wayne</t>
  </si>
  <si>
    <t>@louispate</t>
  </si>
  <si>
    <t>411 LOB</t>
  </si>
  <si>
    <t>(919) 733-5748</t>
  </si>
  <si>
    <t>Harnett, Johnston, Lee</t>
  </si>
  <si>
    <t>@SenatorRabin</t>
  </si>
  <si>
    <t>311 LOB</t>
  </si>
  <si>
    <t>(919) 733-5963</t>
  </si>
  <si>
    <t>Bladen, Brunswick, New Hanover, Pender</t>
  </si>
  <si>
    <t>@SenBillRabon</t>
  </si>
  <si>
    <t>628 LOB</t>
  </si>
  <si>
    <t>(919) 733-5743</t>
  </si>
  <si>
    <t>Stokes, Surry, Wilkes</t>
  </si>
  <si>
    <t>1120 LB</t>
  </si>
  <si>
    <t>(919) 715-3042</t>
  </si>
  <si>
    <t>@GladysRobinson</t>
  </si>
  <si>
    <t>406 LOB</t>
  </si>
  <si>
    <t>(919) 733-5706</t>
  </si>
  <si>
    <t>Carteret, Craven, Pamlico</t>
  </si>
  <si>
    <t>@ncsenate2</t>
  </si>
  <si>
    <t>1118 LB</t>
  </si>
  <si>
    <t>(919) 715-3040</t>
  </si>
  <si>
    <t>Bertie, Chowan, Edgecombe, Hertford, Martin, Northampton, Tyrrell, Washington</t>
  </si>
  <si>
    <t>@SmithIngramNC</t>
  </si>
  <si>
    <t>2108 LB</t>
  </si>
  <si>
    <t>(919) 715-3050</t>
  </si>
  <si>
    <t>@JeffTarteNC</t>
  </si>
  <si>
    <t>309 LOB</t>
  </si>
  <si>
    <t>(919) 733-5870</t>
  </si>
  <si>
    <t>@jerrytillman</t>
  </si>
  <si>
    <t>1127 LB</t>
  </si>
  <si>
    <t>(919) 733-7659</t>
  </si>
  <si>
    <t>@SenatorTucker</t>
  </si>
  <si>
    <t>1025 LB</t>
  </si>
  <si>
    <t>(919) 715-3001</t>
  </si>
  <si>
    <t>@TerryVanDuynNC</t>
  </si>
  <si>
    <t>515 LOB</t>
  </si>
  <si>
    <t>(919) 733-5650</t>
  </si>
  <si>
    <t>@WaddellSenate40</t>
  </si>
  <si>
    <t>521 LOB</t>
  </si>
  <si>
    <t>(919) 733-5856</t>
  </si>
  <si>
    <t>2113 LB</t>
  </si>
  <si>
    <t>(919) 733-5876</t>
  </si>
  <si>
    <t>Alexander, Catawba</t>
  </si>
  <si>
    <t>@AWellsNC</t>
  </si>
  <si>
    <t>518 LOB</t>
  </si>
  <si>
    <t>(919) 733-4809</t>
  </si>
  <si>
    <t>Caswell, Durham, Person</t>
  </si>
  <si>
    <t>@MikeWoodard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</si>
</sst>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1"/>
      <color rgb="FF0000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0"/>
    </font>
    <font>
      <b/>
      <u val="single"/>
      <sz val="11"/>
      <color indexed="12"/>
      <name val="Calibri"/>
      <family val="0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0"/>
    </font>
    <font>
      <b/>
      <sz val="12"/>
      <name val="Calibri"/>
      <family val="0"/>
    </font>
    <font>
      <b/>
      <u val="single"/>
      <sz val="12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Calibri"/>
      <family val="0"/>
    </font>
    <font>
      <b/>
      <u val="single"/>
      <sz val="11"/>
      <color rgb="FF0000FF"/>
      <name val="Calibri"/>
      <family val="0"/>
    </font>
    <font>
      <u val="single"/>
      <sz val="10"/>
      <color rgb="FF0000FF"/>
      <name val="Calibri"/>
      <family val="2"/>
    </font>
    <font>
      <sz val="10"/>
      <color rgb="FF000000"/>
      <name val="Calibri"/>
      <family val="2"/>
    </font>
    <font>
      <b/>
      <u val="single"/>
      <sz val="12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wrapText="1"/>
    </xf>
    <xf numFmtId="0" fontId="51" fillId="0" borderId="11" xfId="0" applyFont="1" applyBorder="1" applyAlignment="1">
      <alignment vertical="center"/>
    </xf>
    <xf numFmtId="0" fontId="42" fillId="0" borderId="0" xfId="53" applyAlignment="1">
      <alignment vertical="center"/>
    </xf>
    <xf numFmtId="0" fontId="28" fillId="0" borderId="0" xfId="0" applyFont="1" applyAlignment="1">
      <alignment horizontal="center" wrapText="1"/>
    </xf>
    <xf numFmtId="0" fontId="29" fillId="0" borderId="13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42" fillId="0" borderId="0" xfId="53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leg.net/gascripts/members/memberListNoPic.pl?sChamber=House" TargetMode="External" /><Relationship Id="rId2" Type="http://schemas.openxmlformats.org/officeDocument/2006/relationships/hyperlink" Target="http://www.ncleg.net/gascripts/members/memberListNoPic.pl?sChamber=House&amp;sSortOrder=party" TargetMode="External" /><Relationship Id="rId3" Type="http://schemas.openxmlformats.org/officeDocument/2006/relationships/hyperlink" Target="http://www.ncleg.net/gascripts/members/memberListNoPic.pl?sChamber=House&amp;sSortOrder=district" TargetMode="External" /><Relationship Id="rId4" Type="http://schemas.openxmlformats.org/officeDocument/2006/relationships/hyperlink" Target="http://www.ncleg.net/gascripts/members/viewMember.pl?sChamber=House&amp;nUserID=666" TargetMode="External" /><Relationship Id="rId5" Type="http://schemas.openxmlformats.org/officeDocument/2006/relationships/hyperlink" Target="mailto:Bob.Steinburg@ncleg.net" TargetMode="External" /><Relationship Id="rId6" Type="http://schemas.openxmlformats.org/officeDocument/2006/relationships/hyperlink" Target="http://www.ncleg.net/GIS/Download/Maps_Reports/MemberPageMaps/house/NCHouse_distDetail_1.pdf" TargetMode="External" /><Relationship Id="rId7" Type="http://schemas.openxmlformats.org/officeDocument/2006/relationships/hyperlink" Target="https://twitter.com/BobSteinburg4NC" TargetMode="External" /><Relationship Id="rId8" Type="http://schemas.openxmlformats.org/officeDocument/2006/relationships/hyperlink" Target="http://www.ncleg.net/gascripts/members/viewMember.pl?sChamber=House&amp;nUserID=694" TargetMode="External" /><Relationship Id="rId9" Type="http://schemas.openxmlformats.org/officeDocument/2006/relationships/hyperlink" Target="mailto:Larry.Yarborough@ncleg.net" TargetMode="External" /><Relationship Id="rId10" Type="http://schemas.openxmlformats.org/officeDocument/2006/relationships/hyperlink" Target="http://www.ncleg.net/GIS/Download/Maps_Reports/MemberPageMaps/house/NCHouse_distDetail_2.pdf" TargetMode="External" /><Relationship Id="rId11" Type="http://schemas.openxmlformats.org/officeDocument/2006/relationships/hyperlink" Target="http://www.ncleg.net/gascripts/members/viewMember.pl?sChamber=House&amp;nUserID=671" TargetMode="External" /><Relationship Id="rId12" Type="http://schemas.openxmlformats.org/officeDocument/2006/relationships/hyperlink" Target="mailto:Michael.Speciale@ncleg.net" TargetMode="External" /><Relationship Id="rId13" Type="http://schemas.openxmlformats.org/officeDocument/2006/relationships/hyperlink" Target="http://www.ncleg.net/GIS/Download/Maps_Reports/MemberPageMaps/house/NCHouse_distDetail_3.pdf" TargetMode="External" /><Relationship Id="rId14" Type="http://schemas.openxmlformats.org/officeDocument/2006/relationships/hyperlink" Target="http://www.ncleg.net/gascripts/members/viewMember.pl?sChamber=House&amp;nUserID=613" TargetMode="External" /><Relationship Id="rId15" Type="http://schemas.openxmlformats.org/officeDocument/2006/relationships/hyperlink" Target="mailto:Jimmy.Dixon@ncleg.net" TargetMode="External" /><Relationship Id="rId16" Type="http://schemas.openxmlformats.org/officeDocument/2006/relationships/hyperlink" Target="http://www.ncleg.net/GIS/Download/Maps_Reports/MemberPageMaps/house/NCHouse_distDetail_4.pdf" TargetMode="External" /><Relationship Id="rId17" Type="http://schemas.openxmlformats.org/officeDocument/2006/relationships/hyperlink" Target="http://www.ncleg.net/gascripts/members/viewMember.pl?sChamber=House&amp;nUserID=692" TargetMode="External" /><Relationship Id="rId18" Type="http://schemas.openxmlformats.org/officeDocument/2006/relationships/hyperlink" Target="mailto:Howard.Hunter@ncleg.net" TargetMode="External" /><Relationship Id="rId19" Type="http://schemas.openxmlformats.org/officeDocument/2006/relationships/hyperlink" Target="http://www.ncleg.net/GIS/Download/Maps_Reports/MemberPageMaps/house/NCHouse_distDetail_5.pdf" TargetMode="External" /><Relationship Id="rId20" Type="http://schemas.openxmlformats.org/officeDocument/2006/relationships/hyperlink" Target="https://twitter.com/rephowardhunter" TargetMode="External" /><Relationship Id="rId21" Type="http://schemas.openxmlformats.org/officeDocument/2006/relationships/hyperlink" Target="http://www.ncleg.net/gascripts/members/viewMember.pl?sChamber=House&amp;nUserID=714" TargetMode="External" /><Relationship Id="rId22" Type="http://schemas.openxmlformats.org/officeDocument/2006/relationships/hyperlink" Target="mailto:Beverly.Boswell@ncleg.net" TargetMode="External" /><Relationship Id="rId23" Type="http://schemas.openxmlformats.org/officeDocument/2006/relationships/hyperlink" Target="http://www.ncleg.net/GIS/Download/Maps_Reports/MemberPageMaps/house/NCHouse_distDetail_6.pdf" TargetMode="External" /><Relationship Id="rId24" Type="http://schemas.openxmlformats.org/officeDocument/2006/relationships/hyperlink" Target="https://twitter.com/boswell4nchouse" TargetMode="External" /><Relationship Id="rId25" Type="http://schemas.openxmlformats.org/officeDocument/2006/relationships/hyperlink" Target="http://www.ncleg.net/gascripts/members/viewMember.pl?sChamber=House&amp;nUserID=680" TargetMode="External" /><Relationship Id="rId26" Type="http://schemas.openxmlformats.org/officeDocument/2006/relationships/hyperlink" Target="mailto:Bobbie.Richardson@ncleg.net" TargetMode="External" /><Relationship Id="rId27" Type="http://schemas.openxmlformats.org/officeDocument/2006/relationships/hyperlink" Target="http://www.ncleg.net/GIS/Download/Maps_Reports/MemberPageMaps/house/NCHouse_distDetail_7.pdf" TargetMode="External" /><Relationship Id="rId28" Type="http://schemas.openxmlformats.org/officeDocument/2006/relationships/hyperlink" Target="https://twitter.com/NCRepRichardson" TargetMode="External" /><Relationship Id="rId29" Type="http://schemas.openxmlformats.org/officeDocument/2006/relationships/hyperlink" Target="http://www.ncleg.net/gascripts/members/viewMember.pl?sChamber=House&amp;nUserID=667" TargetMode="External" /><Relationship Id="rId30" Type="http://schemas.openxmlformats.org/officeDocument/2006/relationships/hyperlink" Target="mailto:Susan.Martin@ncleg.net" TargetMode="External" /><Relationship Id="rId31" Type="http://schemas.openxmlformats.org/officeDocument/2006/relationships/hyperlink" Target="http://www.ncleg.net/GIS/Download/Maps_Reports/MemberPageMaps/house/NCHouse_distDetail_8.pdf" TargetMode="External" /><Relationship Id="rId32" Type="http://schemas.openxmlformats.org/officeDocument/2006/relationships/hyperlink" Target="http://www.ncleg.net/gascripts/members/viewMember.pl?sChamber=House&amp;nUserID=703" TargetMode="External" /><Relationship Id="rId33" Type="http://schemas.openxmlformats.org/officeDocument/2006/relationships/hyperlink" Target="mailto:Gregory.Murphy@ncleg.net" TargetMode="External" /><Relationship Id="rId34" Type="http://schemas.openxmlformats.org/officeDocument/2006/relationships/hyperlink" Target="http://www.ncleg.net/GIS/Download/Maps_Reports/MemberPageMaps/house/NCHouse_distDetail_9.pdf" TargetMode="External" /><Relationship Id="rId35" Type="http://schemas.openxmlformats.org/officeDocument/2006/relationships/hyperlink" Target="http://www.ncleg.net/gascripts/counties/counties.pl?county=Pitt" TargetMode="External" /><Relationship Id="rId36" Type="http://schemas.openxmlformats.org/officeDocument/2006/relationships/hyperlink" Target="http://www.ncleg.net/gascripts/members/viewMember.pl?sChamber=House&amp;nUserID=661" TargetMode="External" /><Relationship Id="rId37" Type="http://schemas.openxmlformats.org/officeDocument/2006/relationships/hyperlink" Target="mailto:John.Bell@ncleg.net" TargetMode="External" /><Relationship Id="rId38" Type="http://schemas.openxmlformats.org/officeDocument/2006/relationships/hyperlink" Target="http://www.ncleg.net/GIS/Download/Maps_Reports/MemberPageMaps/house/NCHouse_distDetail_10.pdf" TargetMode="External" /><Relationship Id="rId39" Type="http://schemas.openxmlformats.org/officeDocument/2006/relationships/hyperlink" Target="http://www.ncleg.net/gascripts/members/viewMember.pl?sChamber=House&amp;nUserID=679" TargetMode="External" /><Relationship Id="rId40" Type="http://schemas.openxmlformats.org/officeDocument/2006/relationships/hyperlink" Target="mailto:Duane.Hall@ncleg.net" TargetMode="External" /><Relationship Id="rId41" Type="http://schemas.openxmlformats.org/officeDocument/2006/relationships/hyperlink" Target="http://www.ncleg.net/GIS/Download/Maps_Reports/MemberPageMaps/house/NCHouse_distDetail_11.pdf" TargetMode="External" /><Relationship Id="rId42" Type="http://schemas.openxmlformats.org/officeDocument/2006/relationships/hyperlink" Target="http://www.ncleg.net/gascripts/counties/counties.pl?county=Wake" TargetMode="External" /><Relationship Id="rId43" Type="http://schemas.openxmlformats.org/officeDocument/2006/relationships/hyperlink" Target="http://www.ncleg.net/gascripts/members/viewMember.pl?sChamber=House&amp;nUserID=672" TargetMode="External" /><Relationship Id="rId44" Type="http://schemas.openxmlformats.org/officeDocument/2006/relationships/hyperlink" Target="mailto:George.Graham@ncleg.net" TargetMode="External" /><Relationship Id="rId45" Type="http://schemas.openxmlformats.org/officeDocument/2006/relationships/hyperlink" Target="http://www.ncleg.net/GIS/Download/Maps_Reports/MemberPageMaps/house/NCHouse_distDetail_12.pdf" TargetMode="External" /><Relationship Id="rId46" Type="http://schemas.openxmlformats.org/officeDocument/2006/relationships/hyperlink" Target="http://www.ncleg.net/gascripts/members/viewMember.pl?sChamber=House&amp;nUserID=570" TargetMode="External" /><Relationship Id="rId47" Type="http://schemas.openxmlformats.org/officeDocument/2006/relationships/hyperlink" Target="mailto:Pat.McElraft@ncleg.net" TargetMode="External" /><Relationship Id="rId48" Type="http://schemas.openxmlformats.org/officeDocument/2006/relationships/hyperlink" Target="http://www.ncleg.net/GIS/Download/Maps_Reports/MemberPageMaps/house/NCHouse_distDetail_13.pdf" TargetMode="External" /><Relationship Id="rId49" Type="http://schemas.openxmlformats.org/officeDocument/2006/relationships/hyperlink" Target="http://www.ncleg.net/gascripts/members/viewMember.pl?sChamber=House&amp;nUserID=476" TargetMode="External" /><Relationship Id="rId50" Type="http://schemas.openxmlformats.org/officeDocument/2006/relationships/hyperlink" Target="mailto:George.Cleveland@ncleg.net" TargetMode="External" /><Relationship Id="rId51" Type="http://schemas.openxmlformats.org/officeDocument/2006/relationships/hyperlink" Target="http://www.ncleg.net/GIS/Download/Maps_Reports/MemberPageMaps/house/NCHouse_distDetail_14.pdf" TargetMode="External" /><Relationship Id="rId52" Type="http://schemas.openxmlformats.org/officeDocument/2006/relationships/hyperlink" Target="http://www.ncleg.net/gascripts/counties/counties.pl?county=Onslow" TargetMode="External" /><Relationship Id="rId53" Type="http://schemas.openxmlformats.org/officeDocument/2006/relationships/hyperlink" Target="https://twitter.com/GC4NC14" TargetMode="External" /><Relationship Id="rId54" Type="http://schemas.openxmlformats.org/officeDocument/2006/relationships/hyperlink" Target="http://www.ncleg.net/gascripts/members/viewMember.pl?sChamber=House&amp;nUserID=628" TargetMode="External" /><Relationship Id="rId55" Type="http://schemas.openxmlformats.org/officeDocument/2006/relationships/hyperlink" Target="mailto:Phil.Shepard@ncleg.net" TargetMode="External" /><Relationship Id="rId56" Type="http://schemas.openxmlformats.org/officeDocument/2006/relationships/hyperlink" Target="http://www.ncleg.net/GIS/Download/Maps_Reports/MemberPageMaps/house/NCHouse_distDetail_15.pdf" TargetMode="External" /><Relationship Id="rId57" Type="http://schemas.openxmlformats.org/officeDocument/2006/relationships/hyperlink" Target="http://www.ncleg.net/gascripts/counties/counties.pl?county=Onslow" TargetMode="External" /><Relationship Id="rId58" Type="http://schemas.openxmlformats.org/officeDocument/2006/relationships/hyperlink" Target="https://twitter.com/repshepard" TargetMode="External" /><Relationship Id="rId59" Type="http://schemas.openxmlformats.org/officeDocument/2006/relationships/hyperlink" Target="http://www.ncleg.net/gascripts/members/viewMember.pl?sChamber=House&amp;nUserID=639" TargetMode="External" /><Relationship Id="rId60" Type="http://schemas.openxmlformats.org/officeDocument/2006/relationships/hyperlink" Target="http://www.ncleg.net/GIS/Download/Maps_Reports/MemberPageMaps/house/NCHouse_distDetail_16.pdf" TargetMode="External" /><Relationship Id="rId61" Type="http://schemas.openxmlformats.org/officeDocument/2006/relationships/hyperlink" Target="http://www.ncleg.net/gascripts/members/viewMember.pl?sChamber=House&amp;nUserID=598" TargetMode="External" /><Relationship Id="rId62" Type="http://schemas.openxmlformats.org/officeDocument/2006/relationships/hyperlink" Target="mailto:Frank.Iler@ncleg.net" TargetMode="External" /><Relationship Id="rId63" Type="http://schemas.openxmlformats.org/officeDocument/2006/relationships/hyperlink" Target="http://www.ncleg.net/GIS/Download/Maps_Reports/MemberPageMaps/house/NCHouse_distDetail_17.pdf" TargetMode="External" /><Relationship Id="rId64" Type="http://schemas.openxmlformats.org/officeDocument/2006/relationships/hyperlink" Target="http://www.ncleg.net/gascripts/counties/counties.pl?county=Brunswick" TargetMode="External" /><Relationship Id="rId65" Type="http://schemas.openxmlformats.org/officeDocument/2006/relationships/hyperlink" Target="https://twitter.com/RepFrankIler" TargetMode="External" /><Relationship Id="rId66" Type="http://schemas.openxmlformats.org/officeDocument/2006/relationships/hyperlink" Target="http://www.ncleg.net/gascripts/members/viewMember.pl?sChamber=House&amp;nUserID=617" TargetMode="External" /><Relationship Id="rId67" Type="http://schemas.openxmlformats.org/officeDocument/2006/relationships/hyperlink" Target="mailto:Susi.Hamilton@ncleg.net" TargetMode="External" /><Relationship Id="rId68" Type="http://schemas.openxmlformats.org/officeDocument/2006/relationships/hyperlink" Target="http://www.ncleg.net/GIS/Download/Maps_Reports/MemberPageMaps/house/NCHouse_distDetail_18.pdf" TargetMode="External" /><Relationship Id="rId69" Type="http://schemas.openxmlformats.org/officeDocument/2006/relationships/hyperlink" Target="https://twitter.com/RepSusiHamilton" TargetMode="External" /><Relationship Id="rId70" Type="http://schemas.openxmlformats.org/officeDocument/2006/relationships/hyperlink" Target="http://www.ncleg.net/gascripts/members/viewMember.pl?sChamber=House&amp;nUserID=637" TargetMode="External" /><Relationship Id="rId71" Type="http://schemas.openxmlformats.org/officeDocument/2006/relationships/hyperlink" Target="mailto:Ted.Davis@ncleg.net" TargetMode="External" /><Relationship Id="rId72" Type="http://schemas.openxmlformats.org/officeDocument/2006/relationships/hyperlink" Target="http://www.ncleg.net/GIS/Download/Maps_Reports/MemberPageMaps/house/NCHouse_distDetail_19.pdf" TargetMode="External" /><Relationship Id="rId73" Type="http://schemas.openxmlformats.org/officeDocument/2006/relationships/hyperlink" Target="http://www.ncleg.net/gascripts/counties/counties.pl?county=New%20Hanover" TargetMode="External" /><Relationship Id="rId74" Type="http://schemas.openxmlformats.org/officeDocument/2006/relationships/hyperlink" Target="https://twitter.com/RepTedDavisJr" TargetMode="External" /><Relationship Id="rId75" Type="http://schemas.openxmlformats.org/officeDocument/2006/relationships/hyperlink" Target="http://www.ncleg.net/gascripts/members/viewMember.pl?sChamber=House&amp;nUserID=709" TargetMode="External" /><Relationship Id="rId76" Type="http://schemas.openxmlformats.org/officeDocument/2006/relationships/hyperlink" Target="mailto:Holly.Grange@ncleg.net" TargetMode="External" /><Relationship Id="rId77" Type="http://schemas.openxmlformats.org/officeDocument/2006/relationships/hyperlink" Target="http://www.ncleg.net/GIS/Download/Maps_Reports/MemberPageMaps/house/NCHouse_distDetail_20.pdf" TargetMode="External" /><Relationship Id="rId78" Type="http://schemas.openxmlformats.org/officeDocument/2006/relationships/hyperlink" Target="http://www.ncleg.net/gascripts/counties/counties.pl?county=New%20Hanover" TargetMode="External" /><Relationship Id="rId79" Type="http://schemas.openxmlformats.org/officeDocument/2006/relationships/hyperlink" Target="https://twitter.com/RepHollyGrange" TargetMode="External" /><Relationship Id="rId80" Type="http://schemas.openxmlformats.org/officeDocument/2006/relationships/hyperlink" Target="http://www.ncleg.net/gascripts/members/viewMember.pl?sChamber=House&amp;nUserID=301" TargetMode="External" /><Relationship Id="rId81" Type="http://schemas.openxmlformats.org/officeDocument/2006/relationships/hyperlink" Target="mailto:Larry.Bell@ncleg.net" TargetMode="External" /><Relationship Id="rId82" Type="http://schemas.openxmlformats.org/officeDocument/2006/relationships/hyperlink" Target="http://www.ncleg.net/GIS/Download/Maps_Reports/MemberPageMaps/house/NCHouse_distDetail_21.pdf" TargetMode="External" /><Relationship Id="rId83" Type="http://schemas.openxmlformats.org/officeDocument/2006/relationships/hyperlink" Target="http://www.ncleg.net/gascripts/members/viewMember.pl?sChamber=House&amp;nUserID=558" TargetMode="External" /><Relationship Id="rId84" Type="http://schemas.openxmlformats.org/officeDocument/2006/relationships/hyperlink" Target="mailto:William.Brisson@ncleg.net" TargetMode="External" /><Relationship Id="rId85" Type="http://schemas.openxmlformats.org/officeDocument/2006/relationships/hyperlink" Target="http://www.ncleg.net/GIS/Download/Maps_Reports/MemberPageMaps/house/NCHouse_distDetail_22.pdf" TargetMode="External" /><Relationship Id="rId86" Type="http://schemas.openxmlformats.org/officeDocument/2006/relationships/hyperlink" Target="http://www.ncleg.net/gascripts/members/viewMember.pl?sChamber=House&amp;nUserID=700" TargetMode="External" /><Relationship Id="rId87" Type="http://schemas.openxmlformats.org/officeDocument/2006/relationships/hyperlink" Target="mailto:Shelly.Willingham@ncleg.net" TargetMode="External" /><Relationship Id="rId88" Type="http://schemas.openxmlformats.org/officeDocument/2006/relationships/hyperlink" Target="http://www.ncleg.net/GIS/Download/Maps_Reports/MemberPageMaps/house/NCHouse_distDetail_23.pdf" TargetMode="External" /><Relationship Id="rId89" Type="http://schemas.openxmlformats.org/officeDocument/2006/relationships/hyperlink" Target="http://www.ncleg.net/gascripts/members/viewMember.pl?sChamber=House&amp;nUserID=379" TargetMode="External" /><Relationship Id="rId90" Type="http://schemas.openxmlformats.org/officeDocument/2006/relationships/hyperlink" Target="mailto:Jean.Farmer-Butterfield@ncleg.net" TargetMode="External" /><Relationship Id="rId91" Type="http://schemas.openxmlformats.org/officeDocument/2006/relationships/hyperlink" Target="http://www.ncleg.net/GIS/Download/Maps_Reports/MemberPageMaps/house/NCHouse_distDetail_24.pdf" TargetMode="External" /><Relationship Id="rId92" Type="http://schemas.openxmlformats.org/officeDocument/2006/relationships/hyperlink" Target="http://www.ncleg.net/gascripts/members/viewMember.pl?sChamber=House&amp;nUserID=611" TargetMode="External" /><Relationship Id="rId93" Type="http://schemas.openxmlformats.org/officeDocument/2006/relationships/hyperlink" Target="mailto:Jeff.Collins@ncleg.net" TargetMode="External" /><Relationship Id="rId94" Type="http://schemas.openxmlformats.org/officeDocument/2006/relationships/hyperlink" Target="http://www.ncleg.net/GIS/Download/Maps_Reports/MemberPageMaps/house/NCHouse_distDetail_25.pdf" TargetMode="External" /><Relationship Id="rId95" Type="http://schemas.openxmlformats.org/officeDocument/2006/relationships/hyperlink" Target="http://www.ncleg.net/gascripts/members/viewMember.pl?sChamber=House&amp;nUserID=728" TargetMode="External" /><Relationship Id="rId96" Type="http://schemas.openxmlformats.org/officeDocument/2006/relationships/hyperlink" Target="mailto:Donna.White@ncleg.net" TargetMode="External" /><Relationship Id="rId97" Type="http://schemas.openxmlformats.org/officeDocument/2006/relationships/hyperlink" Target="http://www.ncleg.net/GIS/Download/Maps_Reports/MemberPageMaps/house/NCHouse_distDetail_26.pdf" TargetMode="External" /><Relationship Id="rId98" Type="http://schemas.openxmlformats.org/officeDocument/2006/relationships/hyperlink" Target="http://www.ncleg.net/gascripts/counties/counties.pl?county=Johnston" TargetMode="External" /><Relationship Id="rId99" Type="http://schemas.openxmlformats.org/officeDocument/2006/relationships/hyperlink" Target="http://www.ncleg.net/gascripts/members/viewMember.pl?sChamber=House&amp;nUserID=481" TargetMode="External" /><Relationship Id="rId100" Type="http://schemas.openxmlformats.org/officeDocument/2006/relationships/hyperlink" Target="mailto:Michael.Wray@ncleg.net" TargetMode="External" /><Relationship Id="rId101" Type="http://schemas.openxmlformats.org/officeDocument/2006/relationships/hyperlink" Target="http://www.ncleg.net/GIS/Download/Maps_Reports/MemberPageMaps/house/NCHouse_distDetail_27.pdf" TargetMode="External" /><Relationship Id="rId102" Type="http://schemas.openxmlformats.org/officeDocument/2006/relationships/hyperlink" Target="http://www.ncleg.net/gascripts/members/viewMember.pl?sChamber=House&amp;nUserID=727" TargetMode="External" /><Relationship Id="rId103" Type="http://schemas.openxmlformats.org/officeDocument/2006/relationships/hyperlink" Target="mailto:Larry.Strickland@ncleg.net" TargetMode="External" /><Relationship Id="rId104" Type="http://schemas.openxmlformats.org/officeDocument/2006/relationships/hyperlink" Target="http://www.ncleg.net/GIS/Download/Maps_Reports/MemberPageMaps/house/NCHouse_distDetail_28.pdf" TargetMode="External" /><Relationship Id="rId105" Type="http://schemas.openxmlformats.org/officeDocument/2006/relationships/hyperlink" Target="http://www.ncleg.net/gascripts/counties/counties.pl?county=Johnston" TargetMode="External" /><Relationship Id="rId106" Type="http://schemas.openxmlformats.org/officeDocument/2006/relationships/hyperlink" Target="https://twitter.com/LarryNCHouse28" TargetMode="External" /><Relationship Id="rId107" Type="http://schemas.openxmlformats.org/officeDocument/2006/relationships/hyperlink" Target="http://www.ncleg.net/gascripts/members/viewMember.pl?sChamber=House&amp;nUserID=572" TargetMode="External" /><Relationship Id="rId108" Type="http://schemas.openxmlformats.org/officeDocument/2006/relationships/hyperlink" Target="mailto:Larry.Hall@ncleg.net" TargetMode="External" /><Relationship Id="rId109" Type="http://schemas.openxmlformats.org/officeDocument/2006/relationships/hyperlink" Target="http://www.ncleg.net/GIS/Download/Maps_Reports/MemberPageMaps/house/NCHouse_distDetail_29.pdf" TargetMode="External" /><Relationship Id="rId110" Type="http://schemas.openxmlformats.org/officeDocument/2006/relationships/hyperlink" Target="http://www.ncleg.net/gascripts/counties/counties.pl?county=Durham" TargetMode="External" /><Relationship Id="rId111" Type="http://schemas.openxmlformats.org/officeDocument/2006/relationships/hyperlink" Target="https://twitter.com/RepHall_Durham" TargetMode="External" /><Relationship Id="rId112" Type="http://schemas.openxmlformats.org/officeDocument/2006/relationships/hyperlink" Target="http://www.ncleg.net/gascripts/members/viewMember.pl?sChamber=House&amp;nUserID=729" TargetMode="External" /><Relationship Id="rId113" Type="http://schemas.openxmlformats.org/officeDocument/2006/relationships/hyperlink" Target="mailto:Philip.Lehman@ncleg.net" TargetMode="External" /><Relationship Id="rId114" Type="http://schemas.openxmlformats.org/officeDocument/2006/relationships/hyperlink" Target="http://www.ncleg.net/GIS/Download/Maps_Reports/MemberPageMaps/house/NCHouse_distDetail_30.pdf" TargetMode="External" /><Relationship Id="rId115" Type="http://schemas.openxmlformats.org/officeDocument/2006/relationships/hyperlink" Target="http://www.ncleg.net/gascripts/counties/counties.pl?county=Durham" TargetMode="External" /><Relationship Id="rId116" Type="http://schemas.openxmlformats.org/officeDocument/2006/relationships/hyperlink" Target="http://www.ncleg.net/gascripts/members/viewMember.pl?sChamber=House&amp;nUserID=71" TargetMode="External" /><Relationship Id="rId117" Type="http://schemas.openxmlformats.org/officeDocument/2006/relationships/hyperlink" Target="mailto:Mickey.Michaux@ncleg.net" TargetMode="External" /><Relationship Id="rId118" Type="http://schemas.openxmlformats.org/officeDocument/2006/relationships/hyperlink" Target="http://www.ncleg.net/GIS/Download/Maps_Reports/MemberPageMaps/house/NCHouse_distDetail_31.pdf" TargetMode="External" /><Relationship Id="rId119" Type="http://schemas.openxmlformats.org/officeDocument/2006/relationships/hyperlink" Target="http://www.ncleg.net/gascripts/counties/counties.pl?county=Durham" TargetMode="External" /><Relationship Id="rId120" Type="http://schemas.openxmlformats.org/officeDocument/2006/relationships/hyperlink" Target="http://www.ncleg.net/gascripts/members/viewMember.pl?sChamber=House&amp;nUserID=718" TargetMode="External" /><Relationship Id="rId121" Type="http://schemas.openxmlformats.org/officeDocument/2006/relationships/hyperlink" Target="mailto:Terry.Garrison@ncleg.net" TargetMode="External" /><Relationship Id="rId122" Type="http://schemas.openxmlformats.org/officeDocument/2006/relationships/hyperlink" Target="http://www.ncleg.net/GIS/Download/Maps_Reports/MemberPageMaps/house/NCHouse_distDetail_32.pdf" TargetMode="External" /><Relationship Id="rId123" Type="http://schemas.openxmlformats.org/officeDocument/2006/relationships/hyperlink" Target="http://www.ncleg.net/gascripts/members/viewMember.pl?sChamber=House&amp;nUserID=597" TargetMode="External" /><Relationship Id="rId124" Type="http://schemas.openxmlformats.org/officeDocument/2006/relationships/hyperlink" Target="mailto:Rosa.Gill@ncleg.net" TargetMode="External" /><Relationship Id="rId125" Type="http://schemas.openxmlformats.org/officeDocument/2006/relationships/hyperlink" Target="http://www.ncleg.net/GIS/Download/Maps_Reports/MemberPageMaps/house/NCHouse_distDetail_33.pdf" TargetMode="External" /><Relationship Id="rId126" Type="http://schemas.openxmlformats.org/officeDocument/2006/relationships/hyperlink" Target="http://www.ncleg.net/gascripts/counties/counties.pl?county=Wake" TargetMode="External" /><Relationship Id="rId127" Type="http://schemas.openxmlformats.org/officeDocument/2006/relationships/hyperlink" Target="https://twitter.com/Rep_Rosa_Gill" TargetMode="External" /><Relationship Id="rId128" Type="http://schemas.openxmlformats.org/officeDocument/2006/relationships/hyperlink" Target="http://www.ncleg.net/gascripts/members/viewMember.pl?sChamber=House&amp;nUserID=487" TargetMode="External" /><Relationship Id="rId129" Type="http://schemas.openxmlformats.org/officeDocument/2006/relationships/hyperlink" Target="mailto:Grier.Martin@ncleg.net" TargetMode="External" /><Relationship Id="rId130" Type="http://schemas.openxmlformats.org/officeDocument/2006/relationships/hyperlink" Target="http://www.ncleg.net/GIS/Download/Maps_Reports/MemberPageMaps/house/NCHouse_distDetail_34.pdf" TargetMode="External" /><Relationship Id="rId131" Type="http://schemas.openxmlformats.org/officeDocument/2006/relationships/hyperlink" Target="http://www.ncleg.net/gascripts/counties/counties.pl?county=Wake" TargetMode="External" /><Relationship Id="rId132" Type="http://schemas.openxmlformats.org/officeDocument/2006/relationships/hyperlink" Target="https://twitter.com/GrierMartin" TargetMode="External" /><Relationship Id="rId133" Type="http://schemas.openxmlformats.org/officeDocument/2006/relationships/hyperlink" Target="http://www.ncleg.net/gascripts/members/viewMember.pl?sChamber=House&amp;nUserID=648" TargetMode="External" /><Relationship Id="rId134" Type="http://schemas.openxmlformats.org/officeDocument/2006/relationships/hyperlink" Target="mailto:Chris.Malone@ncleg.net" TargetMode="External" /><Relationship Id="rId135" Type="http://schemas.openxmlformats.org/officeDocument/2006/relationships/hyperlink" Target="http://www.ncleg.net/GIS/Download/Maps_Reports/MemberPageMaps/house/NCHouse_distDetail_35.pdf" TargetMode="External" /><Relationship Id="rId136" Type="http://schemas.openxmlformats.org/officeDocument/2006/relationships/hyperlink" Target="http://www.ncleg.net/gascripts/counties/counties.pl?county=Wake" TargetMode="External" /><Relationship Id="rId137" Type="http://schemas.openxmlformats.org/officeDocument/2006/relationships/hyperlink" Target="https://twitter.com/chrismalone3" TargetMode="External" /><Relationship Id="rId138" Type="http://schemas.openxmlformats.org/officeDocument/2006/relationships/hyperlink" Target="http://www.ncleg.net/gascripts/members/viewMember.pl?sChamber=House&amp;nUserID=489" TargetMode="External" /><Relationship Id="rId139" Type="http://schemas.openxmlformats.org/officeDocument/2006/relationships/hyperlink" Target="mailto:Nelson.Dollar@ncleg.net" TargetMode="External" /><Relationship Id="rId140" Type="http://schemas.openxmlformats.org/officeDocument/2006/relationships/hyperlink" Target="http://www.ncleg.net/GIS/Download/Maps_Reports/MemberPageMaps/house/NCHouse_distDetail_36.pdf" TargetMode="External" /><Relationship Id="rId141" Type="http://schemas.openxmlformats.org/officeDocument/2006/relationships/hyperlink" Target="http://www.ncleg.net/gascripts/counties/counties.pl?county=Wake" TargetMode="External" /><Relationship Id="rId142" Type="http://schemas.openxmlformats.org/officeDocument/2006/relationships/hyperlink" Target="https://twitter.com/NelsonDollar36" TargetMode="External" /><Relationship Id="rId143" Type="http://schemas.openxmlformats.org/officeDocument/2006/relationships/hyperlink" Target="http://www.ncleg.net/gascripts/members/viewMember.pl?sChamber=House&amp;nUserID=721" TargetMode="External" /><Relationship Id="rId144" Type="http://schemas.openxmlformats.org/officeDocument/2006/relationships/hyperlink" Target="mailto:Linda.Williams@ncleg.net" TargetMode="External" /><Relationship Id="rId145" Type="http://schemas.openxmlformats.org/officeDocument/2006/relationships/hyperlink" Target="http://www.ncleg.net/GIS/Download/Maps_Reports/MemberPageMaps/house/NCHouse_distDetail_37.pdf" TargetMode="External" /><Relationship Id="rId146" Type="http://schemas.openxmlformats.org/officeDocument/2006/relationships/hyperlink" Target="http://www.ncleg.net/gascripts/counties/counties.pl?county=Wake" TargetMode="External" /><Relationship Id="rId147" Type="http://schemas.openxmlformats.org/officeDocument/2006/relationships/hyperlink" Target="http://www.ncleg.net/gascripts/members/viewMember.pl?sChamber=House&amp;nUserID=650" TargetMode="External" /><Relationship Id="rId148" Type="http://schemas.openxmlformats.org/officeDocument/2006/relationships/hyperlink" Target="mailto:Yvonne.Holley@ncleg.net" TargetMode="External" /><Relationship Id="rId149" Type="http://schemas.openxmlformats.org/officeDocument/2006/relationships/hyperlink" Target="http://www.ncleg.net/GIS/Download/Maps_Reports/MemberPageMaps/house/NCHouse_distDetail_38.pdf" TargetMode="External" /><Relationship Id="rId150" Type="http://schemas.openxmlformats.org/officeDocument/2006/relationships/hyperlink" Target="http://www.ncleg.net/gascripts/counties/counties.pl?county=Wake" TargetMode="External" /><Relationship Id="rId151" Type="http://schemas.openxmlformats.org/officeDocument/2006/relationships/hyperlink" Target="https://twitter.com/YvonneLHolley" TargetMode="External" /><Relationship Id="rId152" Type="http://schemas.openxmlformats.org/officeDocument/2006/relationships/hyperlink" Target="http://www.ncleg.net/gascripts/members/viewMember.pl?sChamber=House&amp;nUserID=595" TargetMode="External" /><Relationship Id="rId153" Type="http://schemas.openxmlformats.org/officeDocument/2006/relationships/hyperlink" Target="mailto:Darren.Jackson@ncleg.net" TargetMode="External" /><Relationship Id="rId154" Type="http://schemas.openxmlformats.org/officeDocument/2006/relationships/hyperlink" Target="http://www.ncleg.net/GIS/Download/Maps_Reports/MemberPageMaps/house/NCHouse_distDetail_39.pdf" TargetMode="External" /><Relationship Id="rId155" Type="http://schemas.openxmlformats.org/officeDocument/2006/relationships/hyperlink" Target="http://www.ncleg.net/gascripts/counties/counties.pl?county=Wake" TargetMode="External" /><Relationship Id="rId156" Type="http://schemas.openxmlformats.org/officeDocument/2006/relationships/hyperlink" Target="https://twitter.com/DarrenJNC" TargetMode="External" /><Relationship Id="rId157" Type="http://schemas.openxmlformats.org/officeDocument/2006/relationships/hyperlink" Target="http://www.ncleg.net/gascripts/members/viewMember.pl?sChamber=House&amp;nUserID=722" TargetMode="External" /><Relationship Id="rId158" Type="http://schemas.openxmlformats.org/officeDocument/2006/relationships/hyperlink" Target="mailto:Joe.John@ncleg.net" TargetMode="External" /><Relationship Id="rId159" Type="http://schemas.openxmlformats.org/officeDocument/2006/relationships/hyperlink" Target="http://www.ncleg.net/GIS/Download/Maps_Reports/MemberPageMaps/house/NCHouse_distDetail_40.pdf" TargetMode="External" /><Relationship Id="rId160" Type="http://schemas.openxmlformats.org/officeDocument/2006/relationships/hyperlink" Target="http://www.ncleg.net/gascripts/counties/counties.pl?county=Wake" TargetMode="External" /><Relationship Id="rId161" Type="http://schemas.openxmlformats.org/officeDocument/2006/relationships/hyperlink" Target="https://twitter.com/JoeJohnNC40" TargetMode="External" /><Relationship Id="rId162" Type="http://schemas.openxmlformats.org/officeDocument/2006/relationships/hyperlink" Target="http://www.ncleg.net/gascripts/members/viewMember.pl?sChamber=House&amp;nUserID=688" TargetMode="External" /><Relationship Id="rId163" Type="http://schemas.openxmlformats.org/officeDocument/2006/relationships/hyperlink" Target="mailto:Gale.Adcock@ncleg.net" TargetMode="External" /><Relationship Id="rId164" Type="http://schemas.openxmlformats.org/officeDocument/2006/relationships/hyperlink" Target="http://www.ncleg.net/GIS/Download/Maps_Reports/MemberPageMaps/house/NCHouse_distDetail_41.pdf" TargetMode="External" /><Relationship Id="rId165" Type="http://schemas.openxmlformats.org/officeDocument/2006/relationships/hyperlink" Target="http://www.ncleg.net/gascripts/counties/counties.pl?county=Wake" TargetMode="External" /><Relationship Id="rId166" Type="http://schemas.openxmlformats.org/officeDocument/2006/relationships/hyperlink" Target="https://twitter.com/galeadcock" TargetMode="External" /><Relationship Id="rId167" Type="http://schemas.openxmlformats.org/officeDocument/2006/relationships/hyperlink" Target="http://www.ncleg.net/gascripts/members/viewMember.pl?sChamber=House&amp;nUserID=216" TargetMode="External" /><Relationship Id="rId168" Type="http://schemas.openxmlformats.org/officeDocument/2006/relationships/hyperlink" Target="mailto:Marvin.Lucas@ncleg.net" TargetMode="External" /><Relationship Id="rId169" Type="http://schemas.openxmlformats.org/officeDocument/2006/relationships/hyperlink" Target="http://www.ncleg.net/GIS/Download/Maps_Reports/MemberPageMaps/house/NCHouse_distDetail_42.pdf" TargetMode="External" /><Relationship Id="rId170" Type="http://schemas.openxmlformats.org/officeDocument/2006/relationships/hyperlink" Target="http://www.ncleg.net/gascripts/counties/counties.pl?county=Cumberland" TargetMode="External" /><Relationship Id="rId171" Type="http://schemas.openxmlformats.org/officeDocument/2006/relationships/hyperlink" Target="http://www.ncleg.net/gascripts/members/viewMember.pl?sChamber=House&amp;nUserID=583" TargetMode="External" /><Relationship Id="rId172" Type="http://schemas.openxmlformats.org/officeDocument/2006/relationships/hyperlink" Target="mailto:Elmer.Floyd@ncleg.net" TargetMode="External" /><Relationship Id="rId173" Type="http://schemas.openxmlformats.org/officeDocument/2006/relationships/hyperlink" Target="http://www.ncleg.net/GIS/Download/Maps_Reports/MemberPageMaps/house/NCHouse_distDetail_43.pdf" TargetMode="External" /><Relationship Id="rId174" Type="http://schemas.openxmlformats.org/officeDocument/2006/relationships/hyperlink" Target="http://www.ncleg.net/gascripts/counties/counties.pl?county=Cumberland" TargetMode="External" /><Relationship Id="rId175" Type="http://schemas.openxmlformats.org/officeDocument/2006/relationships/hyperlink" Target="http://www.ncleg.net/gascripts/members/viewMember.pl?sChamber=House&amp;nUserID=702" TargetMode="External" /><Relationship Id="rId176" Type="http://schemas.openxmlformats.org/officeDocument/2006/relationships/hyperlink" Target="mailto:William.Richardson@ncleg.net" TargetMode="External" /><Relationship Id="rId177" Type="http://schemas.openxmlformats.org/officeDocument/2006/relationships/hyperlink" Target="http://www.ncleg.net/GIS/Download/Maps_Reports/MemberPageMaps/house/NCHouse_distDetail_44.pdf" TargetMode="External" /><Relationship Id="rId178" Type="http://schemas.openxmlformats.org/officeDocument/2006/relationships/hyperlink" Target="http://www.ncleg.net/gascripts/counties/counties.pl?county=Cumberland" TargetMode="External" /><Relationship Id="rId179" Type="http://schemas.openxmlformats.org/officeDocument/2006/relationships/hyperlink" Target="http://www.ncleg.net/gascripts/members/viewMember.pl?sChamber=House&amp;nUserID=662" TargetMode="External" /><Relationship Id="rId180" Type="http://schemas.openxmlformats.org/officeDocument/2006/relationships/hyperlink" Target="mailto:John.Szoka@ncleg.net" TargetMode="External" /><Relationship Id="rId181" Type="http://schemas.openxmlformats.org/officeDocument/2006/relationships/hyperlink" Target="http://www.ncleg.net/GIS/Download/Maps_Reports/MemberPageMaps/house/NCHouse_distDetail_45.pdf" TargetMode="External" /><Relationship Id="rId182" Type="http://schemas.openxmlformats.org/officeDocument/2006/relationships/hyperlink" Target="http://www.ncleg.net/gascripts/counties/counties.pl?county=Cumberland" TargetMode="External" /><Relationship Id="rId183" Type="http://schemas.openxmlformats.org/officeDocument/2006/relationships/hyperlink" Target="https://twitter.com/JohnSzoka" TargetMode="External" /><Relationship Id="rId184" Type="http://schemas.openxmlformats.org/officeDocument/2006/relationships/hyperlink" Target="http://www.ncleg.net/gascripts/members/viewMember.pl?sChamber=House&amp;nUserID=723" TargetMode="External" /><Relationship Id="rId185" Type="http://schemas.openxmlformats.org/officeDocument/2006/relationships/hyperlink" Target="mailto:Brenden.Jones@ncleg.net" TargetMode="External" /><Relationship Id="rId186" Type="http://schemas.openxmlformats.org/officeDocument/2006/relationships/hyperlink" Target="http://www.ncleg.net/GIS/Download/Maps_Reports/MemberPageMaps/house/NCHouse_distDetail_46.pdf" TargetMode="External" /><Relationship Id="rId187" Type="http://schemas.openxmlformats.org/officeDocument/2006/relationships/hyperlink" Target="https://twitter.com/BrendenJonesNC" TargetMode="External" /><Relationship Id="rId188" Type="http://schemas.openxmlformats.org/officeDocument/2006/relationships/hyperlink" Target="http://www.ncleg.net/gascripts/members/viewMember.pl?sChamber=House&amp;nUserID=615" TargetMode="External" /><Relationship Id="rId189" Type="http://schemas.openxmlformats.org/officeDocument/2006/relationships/hyperlink" Target="mailto:Charles.Graham@ncleg.net" TargetMode="External" /><Relationship Id="rId190" Type="http://schemas.openxmlformats.org/officeDocument/2006/relationships/hyperlink" Target="http://www.ncleg.net/GIS/Download/Maps_Reports/MemberPageMaps/house/NCHouse_distDetail_47.pdf" TargetMode="External" /><Relationship Id="rId191" Type="http://schemas.openxmlformats.org/officeDocument/2006/relationships/hyperlink" Target="http://www.ncleg.net/gascripts/counties/counties.pl?county=Robeson" TargetMode="External" /><Relationship Id="rId192" Type="http://schemas.openxmlformats.org/officeDocument/2006/relationships/hyperlink" Target="http://www.ncleg.net/gascripts/members/viewMember.pl?sChamber=House&amp;nUserID=497" TargetMode="External" /><Relationship Id="rId193" Type="http://schemas.openxmlformats.org/officeDocument/2006/relationships/hyperlink" Target="mailto:Garland.Pierce@ncleg.net" TargetMode="External" /><Relationship Id="rId194" Type="http://schemas.openxmlformats.org/officeDocument/2006/relationships/hyperlink" Target="http://www.ncleg.net/GIS/Download/Maps_Reports/MemberPageMaps/house/NCHouse_distDetail_48.pdf" TargetMode="External" /><Relationship Id="rId195" Type="http://schemas.openxmlformats.org/officeDocument/2006/relationships/hyperlink" Target="http://www.ncleg.net/gascripts/members/viewMember.pl?sChamber=House&amp;nUserID=711" TargetMode="External" /><Relationship Id="rId196" Type="http://schemas.openxmlformats.org/officeDocument/2006/relationships/hyperlink" Target="mailto:Cynthia.Ball@ncleg.net" TargetMode="External" /><Relationship Id="rId197" Type="http://schemas.openxmlformats.org/officeDocument/2006/relationships/hyperlink" Target="http://www.ncleg.net/GIS/Download/Maps_Reports/MemberPageMaps/house/NCHouse_distDetail_49.pdf" TargetMode="External" /><Relationship Id="rId198" Type="http://schemas.openxmlformats.org/officeDocument/2006/relationships/hyperlink" Target="http://www.ncleg.net/gascripts/counties/counties.pl?county=Wake" TargetMode="External" /><Relationship Id="rId199" Type="http://schemas.openxmlformats.org/officeDocument/2006/relationships/hyperlink" Target="https://twitter.com/CynthiaforNC" TargetMode="External" /><Relationship Id="rId200" Type="http://schemas.openxmlformats.org/officeDocument/2006/relationships/hyperlink" Target="http://www.ncleg.net/gascripts/members/viewMember.pl?sChamber=House&amp;nUserID=683" TargetMode="External" /><Relationship Id="rId201" Type="http://schemas.openxmlformats.org/officeDocument/2006/relationships/hyperlink" Target="mailto:Graig.Meyer@ncleg.net" TargetMode="External" /><Relationship Id="rId202" Type="http://schemas.openxmlformats.org/officeDocument/2006/relationships/hyperlink" Target="http://www.ncleg.net/GIS/Download/Maps_Reports/MemberPageMaps/house/NCHouse_distDetail_50.pdf" TargetMode="External" /><Relationship Id="rId203" Type="http://schemas.openxmlformats.org/officeDocument/2006/relationships/hyperlink" Target="https://twitter.com/GraigMeyer" TargetMode="External" /><Relationship Id="rId204" Type="http://schemas.openxmlformats.org/officeDocument/2006/relationships/hyperlink" Target="http://www.ncleg.net/gascripts/members/viewMember.pl?sChamber=House&amp;nUserID=393" TargetMode="External" /><Relationship Id="rId205" Type="http://schemas.openxmlformats.org/officeDocument/2006/relationships/hyperlink" Target="mailto:John.Sauls@ncleg.net" TargetMode="External" /><Relationship Id="rId206" Type="http://schemas.openxmlformats.org/officeDocument/2006/relationships/hyperlink" Target="http://www.ncleg.net/GIS/Download/Maps_Reports/MemberPageMaps/house/NCHouse_distDetail_51.pdf" TargetMode="External" /><Relationship Id="rId207" Type="http://schemas.openxmlformats.org/officeDocument/2006/relationships/hyperlink" Target="http://www.ncleg.net/gascripts/members/viewMember.pl?sChamber=House&amp;nUserID=581" TargetMode="External" /><Relationship Id="rId208" Type="http://schemas.openxmlformats.org/officeDocument/2006/relationships/hyperlink" Target="mailto:Jamie.Boles@ncleg.net" TargetMode="External" /><Relationship Id="rId209" Type="http://schemas.openxmlformats.org/officeDocument/2006/relationships/hyperlink" Target="http://www.ncleg.net/GIS/Download/Maps_Reports/MemberPageMaps/house/NCHouse_distDetail_52.pdf" TargetMode="External" /><Relationship Id="rId210" Type="http://schemas.openxmlformats.org/officeDocument/2006/relationships/hyperlink" Target="http://www.ncleg.net/gascripts/counties/counties.pl?county=Moore" TargetMode="External" /><Relationship Id="rId211" Type="http://schemas.openxmlformats.org/officeDocument/2006/relationships/hyperlink" Target="http://www.ncleg.net/gascripts/members/viewMember.pl?sChamber=House&amp;nUserID=389" TargetMode="External" /><Relationship Id="rId212" Type="http://schemas.openxmlformats.org/officeDocument/2006/relationships/hyperlink" Target="mailto:David.Lewis@ncleg.net" TargetMode="External" /><Relationship Id="rId213" Type="http://schemas.openxmlformats.org/officeDocument/2006/relationships/hyperlink" Target="http://www.ncleg.net/GIS/Download/Maps_Reports/MemberPageMaps/house/NCHouse_distDetail_53.pdf" TargetMode="External" /><Relationship Id="rId214" Type="http://schemas.openxmlformats.org/officeDocument/2006/relationships/hyperlink" Target="http://www.ncleg.net/gascripts/counties/counties.pl?county=Harnett" TargetMode="External" /><Relationship Id="rId215" Type="http://schemas.openxmlformats.org/officeDocument/2006/relationships/hyperlink" Target="https://twitter.com/RepDavidRLewis" TargetMode="External" /><Relationship Id="rId216" Type="http://schemas.openxmlformats.org/officeDocument/2006/relationships/hyperlink" Target="http://www.ncleg.net/gascripts/members/viewMember.pl?sChamber=House&amp;nUserID=684" TargetMode="External" /><Relationship Id="rId217" Type="http://schemas.openxmlformats.org/officeDocument/2006/relationships/hyperlink" Target="mailto:Robert.Reives@ncleg.net" TargetMode="External" /><Relationship Id="rId218" Type="http://schemas.openxmlformats.org/officeDocument/2006/relationships/hyperlink" Target="http://www.ncleg.net/GIS/Download/Maps_Reports/MemberPageMaps/house/NCHouse_distDetail_54.pdf" TargetMode="External" /><Relationship Id="rId219" Type="http://schemas.openxmlformats.org/officeDocument/2006/relationships/hyperlink" Target="https://twitter.com/electreives" TargetMode="External" /><Relationship Id="rId220" Type="http://schemas.openxmlformats.org/officeDocument/2006/relationships/hyperlink" Target="http://www.ncleg.net/gascripts/members/viewMember.pl?sChamber=House&amp;nUserID=663" TargetMode="External" /><Relationship Id="rId221" Type="http://schemas.openxmlformats.org/officeDocument/2006/relationships/hyperlink" Target="mailto:Mark.Brody@ncleg.net" TargetMode="External" /><Relationship Id="rId222" Type="http://schemas.openxmlformats.org/officeDocument/2006/relationships/hyperlink" Target="http://www.ncleg.net/GIS/Download/Maps_Reports/MemberPageMaps/house/NCHouse_distDetail_55.pdf" TargetMode="External" /><Relationship Id="rId223" Type="http://schemas.openxmlformats.org/officeDocument/2006/relationships/hyperlink" Target="http://www.ncleg.net/gascripts/members/viewMember.pl?sChamber=House&amp;nUserID=46" TargetMode="External" /><Relationship Id="rId224" Type="http://schemas.openxmlformats.org/officeDocument/2006/relationships/hyperlink" Target="mailto:Verla.Insko@ncleg.net" TargetMode="External" /><Relationship Id="rId225" Type="http://schemas.openxmlformats.org/officeDocument/2006/relationships/hyperlink" Target="http://www.ncleg.net/GIS/Download/Maps_Reports/MemberPageMaps/house/NCHouse_distDetail_56.pdf" TargetMode="External" /><Relationship Id="rId226" Type="http://schemas.openxmlformats.org/officeDocument/2006/relationships/hyperlink" Target="http://www.ncleg.net/gascripts/counties/counties.pl?county=Orange" TargetMode="External" /><Relationship Id="rId227" Type="http://schemas.openxmlformats.org/officeDocument/2006/relationships/hyperlink" Target="https://twitter.com/verlainsko" TargetMode="External" /><Relationship Id="rId228" Type="http://schemas.openxmlformats.org/officeDocument/2006/relationships/hyperlink" Target="http://www.ncleg.net/gascripts/members/viewMember.pl?sChamber=House&amp;nUserID=504" TargetMode="External" /><Relationship Id="rId229" Type="http://schemas.openxmlformats.org/officeDocument/2006/relationships/hyperlink" Target="mailto:Pricey.Harrison@ncleg.net" TargetMode="External" /><Relationship Id="rId230" Type="http://schemas.openxmlformats.org/officeDocument/2006/relationships/hyperlink" Target="http://www.ncleg.net/GIS/Download/Maps_Reports/MemberPageMaps/house/NCHouse_distDetail_57.pdf" TargetMode="External" /><Relationship Id="rId231" Type="http://schemas.openxmlformats.org/officeDocument/2006/relationships/hyperlink" Target="http://www.ncleg.net/gascripts/counties/counties.pl?county=Guilford" TargetMode="External" /><Relationship Id="rId232" Type="http://schemas.openxmlformats.org/officeDocument/2006/relationships/hyperlink" Target="https://twitter.com/priceyharrison" TargetMode="External" /><Relationship Id="rId233" Type="http://schemas.openxmlformats.org/officeDocument/2006/relationships/hyperlink" Target="http://www.ncleg.net/gascripts/members/viewMember.pl?sChamber=House&amp;nUserID=725" TargetMode="External" /><Relationship Id="rId234" Type="http://schemas.openxmlformats.org/officeDocument/2006/relationships/hyperlink" Target="mailto:Amos.Quick@ncleg.net" TargetMode="External" /><Relationship Id="rId235" Type="http://schemas.openxmlformats.org/officeDocument/2006/relationships/hyperlink" Target="http://www.ncleg.net/GIS/Download/Maps_Reports/MemberPageMaps/house/NCHouse_distDetail_58.pdf" TargetMode="External" /><Relationship Id="rId236" Type="http://schemas.openxmlformats.org/officeDocument/2006/relationships/hyperlink" Target="http://www.ncleg.net/gascripts/counties/counties.pl?county=Guilford" TargetMode="External" /><Relationship Id="rId237" Type="http://schemas.openxmlformats.org/officeDocument/2006/relationships/hyperlink" Target="https://twitter.com/pickquick315" TargetMode="External" /><Relationship Id="rId238" Type="http://schemas.openxmlformats.org/officeDocument/2006/relationships/hyperlink" Target="http://www.ncleg.net/gascripts/members/viewMember.pl?sChamber=House&amp;nUserID=645" TargetMode="External" /><Relationship Id="rId239" Type="http://schemas.openxmlformats.org/officeDocument/2006/relationships/hyperlink" Target="mailto:Jon.Hardister@ncleg.net" TargetMode="External" /><Relationship Id="rId240" Type="http://schemas.openxmlformats.org/officeDocument/2006/relationships/hyperlink" Target="http://www.ncleg.net/GIS/Download/Maps_Reports/MemberPageMaps/house/NCHouse_distDetail_59.pdf" TargetMode="External" /><Relationship Id="rId241" Type="http://schemas.openxmlformats.org/officeDocument/2006/relationships/hyperlink" Target="http://www.ncleg.net/gascripts/counties/counties.pl?county=Guilford" TargetMode="External" /><Relationship Id="rId242" Type="http://schemas.openxmlformats.org/officeDocument/2006/relationships/hyperlink" Target="https://twitter.com/JonHardister" TargetMode="External" /><Relationship Id="rId243" Type="http://schemas.openxmlformats.org/officeDocument/2006/relationships/hyperlink" Target="http://www.ncleg.net/gascripts/members/viewMember.pl?sChamber=House&amp;nUserID=691" TargetMode="External" /><Relationship Id="rId244" Type="http://schemas.openxmlformats.org/officeDocument/2006/relationships/hyperlink" Target="mailto:Cecil.Brockman@ncleg.net" TargetMode="External" /><Relationship Id="rId245" Type="http://schemas.openxmlformats.org/officeDocument/2006/relationships/hyperlink" Target="http://www.ncleg.net/GIS/Download/Maps_Reports/MemberPageMaps/house/NCHouse_distDetail_60.pdf" TargetMode="External" /><Relationship Id="rId246" Type="http://schemas.openxmlformats.org/officeDocument/2006/relationships/hyperlink" Target="http://www.ncleg.net/gascripts/counties/counties.pl?county=Guilford" TargetMode="External" /><Relationship Id="rId247" Type="http://schemas.openxmlformats.org/officeDocument/2006/relationships/hyperlink" Target="https://twitter.com/CecilBrockman" TargetMode="External" /><Relationship Id="rId248" Type="http://schemas.openxmlformats.org/officeDocument/2006/relationships/hyperlink" Target="http://www.ncleg.net/gascripts/members/viewMember.pl?sChamber=House&amp;nUserID=603" TargetMode="External" /><Relationship Id="rId249" Type="http://schemas.openxmlformats.org/officeDocument/2006/relationships/hyperlink" Target="mailto:John.Faircloth@ncleg.net" TargetMode="External" /><Relationship Id="rId250" Type="http://schemas.openxmlformats.org/officeDocument/2006/relationships/hyperlink" Target="http://www.ncleg.net/GIS/Download/Maps_Reports/MemberPageMaps/house/NCHouse_distDetail_61.pdf" TargetMode="External" /><Relationship Id="rId251" Type="http://schemas.openxmlformats.org/officeDocument/2006/relationships/hyperlink" Target="http://www.ncleg.net/gascripts/counties/counties.pl?county=Guilford" TargetMode="External" /><Relationship Id="rId252" Type="http://schemas.openxmlformats.org/officeDocument/2006/relationships/hyperlink" Target="http://www.ncleg.net/gascripts/members/viewMember.pl?sChamber=House&amp;nUserID=234" TargetMode="External" /><Relationship Id="rId253" Type="http://schemas.openxmlformats.org/officeDocument/2006/relationships/hyperlink" Target="mailto:John.Blust@ncleg.net" TargetMode="External" /><Relationship Id="rId254" Type="http://schemas.openxmlformats.org/officeDocument/2006/relationships/hyperlink" Target="http://www.ncleg.net/GIS/Download/Maps_Reports/MemberPageMaps/house/NCHouse_distDetail_62.pdf" TargetMode="External" /><Relationship Id="rId255" Type="http://schemas.openxmlformats.org/officeDocument/2006/relationships/hyperlink" Target="http://www.ncleg.net/gascripts/counties/counties.pl?county=Guilford" TargetMode="External" /><Relationship Id="rId256" Type="http://schemas.openxmlformats.org/officeDocument/2006/relationships/hyperlink" Target="http://www.ncleg.net/gascripts/members/viewMember.pl?sChamber=House&amp;nUserID=664" TargetMode="External" /><Relationship Id="rId257" Type="http://schemas.openxmlformats.org/officeDocument/2006/relationships/hyperlink" Target="mailto:Stephen.Ross@ncleg.net" TargetMode="External" /><Relationship Id="rId258" Type="http://schemas.openxmlformats.org/officeDocument/2006/relationships/hyperlink" Target="http://www.ncleg.net/GIS/Download/Maps_Reports/MemberPageMaps/house/NCHouse_distDetail_63.pdf" TargetMode="External" /><Relationship Id="rId259" Type="http://schemas.openxmlformats.org/officeDocument/2006/relationships/hyperlink" Target="http://www.ncleg.net/gascripts/counties/counties.pl?county=Alamance" TargetMode="External" /><Relationship Id="rId260" Type="http://schemas.openxmlformats.org/officeDocument/2006/relationships/hyperlink" Target="http://www.ncleg.net/gascripts/members/viewMember.pl?sChamber=House&amp;nUserID=665" TargetMode="External" /><Relationship Id="rId261" Type="http://schemas.openxmlformats.org/officeDocument/2006/relationships/hyperlink" Target="mailto:Dennis.Riddell@ncleg.net" TargetMode="External" /><Relationship Id="rId262" Type="http://schemas.openxmlformats.org/officeDocument/2006/relationships/hyperlink" Target="http://www.ncleg.net/GIS/Download/Maps_Reports/MemberPageMaps/house/NCHouse_distDetail_64.pdf" TargetMode="External" /><Relationship Id="rId263" Type="http://schemas.openxmlformats.org/officeDocument/2006/relationships/hyperlink" Target="http://www.ncleg.net/gascripts/counties/counties.pl?county=Alamance" TargetMode="External" /><Relationship Id="rId264" Type="http://schemas.openxmlformats.org/officeDocument/2006/relationships/hyperlink" Target="http://www.ncleg.net/gascripts/members/viewMember.pl?sChamber=House&amp;nUserID=620" TargetMode="External" /><Relationship Id="rId265" Type="http://schemas.openxmlformats.org/officeDocument/2006/relationships/hyperlink" Target="mailto:Bert.Jones@ncleg.net" TargetMode="External" /><Relationship Id="rId266" Type="http://schemas.openxmlformats.org/officeDocument/2006/relationships/hyperlink" Target="http://www.ncleg.net/GIS/Download/Maps_Reports/MemberPageMaps/house/NCHouse_distDetail_65.pdf" TargetMode="External" /><Relationship Id="rId267" Type="http://schemas.openxmlformats.org/officeDocument/2006/relationships/hyperlink" Target="http://www.ncleg.net/gascripts/members/viewMember.pl?sChamber=House&amp;nUserID=614" TargetMode="External" /><Relationship Id="rId268" Type="http://schemas.openxmlformats.org/officeDocument/2006/relationships/hyperlink" Target="mailto:Ken.Goodman@ncleg.net" TargetMode="External" /><Relationship Id="rId269" Type="http://schemas.openxmlformats.org/officeDocument/2006/relationships/hyperlink" Target="http://www.ncleg.net/GIS/Download/Maps_Reports/MemberPageMaps/house/NCHouse_distDetail_66.pdf" TargetMode="External" /><Relationship Id="rId270" Type="http://schemas.openxmlformats.org/officeDocument/2006/relationships/hyperlink" Target="https://twitter.com/RepKenGoodman" TargetMode="External" /><Relationship Id="rId271" Type="http://schemas.openxmlformats.org/officeDocument/2006/relationships/hyperlink" Target="http://www.ncleg.net/gascripts/members/viewMember.pl?sChamber=House&amp;nUserID=582" TargetMode="External" /><Relationship Id="rId272" Type="http://schemas.openxmlformats.org/officeDocument/2006/relationships/hyperlink" Target="mailto:Justin.Burr@ncleg.net" TargetMode="External" /><Relationship Id="rId273" Type="http://schemas.openxmlformats.org/officeDocument/2006/relationships/hyperlink" Target="http://www.ncleg.net/GIS/Download/Maps_Reports/MemberPageMaps/house/NCHouse_distDetail_67.pdf" TargetMode="External" /><Relationship Id="rId274" Type="http://schemas.openxmlformats.org/officeDocument/2006/relationships/hyperlink" Target="https://twitter.com/RepJustinBurr" TargetMode="External" /><Relationship Id="rId275" Type="http://schemas.openxmlformats.org/officeDocument/2006/relationships/hyperlink" Target="http://www.ncleg.net/gascripts/members/viewMember.pl?sChamber=House&amp;nUserID=604" TargetMode="External" /><Relationship Id="rId276" Type="http://schemas.openxmlformats.org/officeDocument/2006/relationships/hyperlink" Target="mailto:Craig.Horn@ncleg.net" TargetMode="External" /><Relationship Id="rId277" Type="http://schemas.openxmlformats.org/officeDocument/2006/relationships/hyperlink" Target="http://www.ncleg.net/GIS/Download/Maps_Reports/MemberPageMaps/house/NCHouse_distDetail_68.pdf" TargetMode="External" /><Relationship Id="rId278" Type="http://schemas.openxmlformats.org/officeDocument/2006/relationships/hyperlink" Target="http://www.ncleg.net/gascripts/counties/counties.pl?county=Union" TargetMode="External" /><Relationship Id="rId279" Type="http://schemas.openxmlformats.org/officeDocument/2006/relationships/hyperlink" Target="https://twitter.com/dcraighorn" TargetMode="External" /><Relationship Id="rId280" Type="http://schemas.openxmlformats.org/officeDocument/2006/relationships/hyperlink" Target="http://www.ncleg.net/gascripts/members/viewMember.pl?sChamber=House&amp;nUserID=640" TargetMode="External" /><Relationship Id="rId281" Type="http://schemas.openxmlformats.org/officeDocument/2006/relationships/hyperlink" Target="mailto:Dean.Arp@ncleg.net" TargetMode="External" /><Relationship Id="rId282" Type="http://schemas.openxmlformats.org/officeDocument/2006/relationships/hyperlink" Target="http://www.ncleg.net/GIS/Download/Maps_Reports/MemberPageMaps/house/NCHouse_distDetail_69.pdf" TargetMode="External" /><Relationship Id="rId283" Type="http://schemas.openxmlformats.org/officeDocument/2006/relationships/hyperlink" Target="http://www.ncleg.net/gascripts/counties/counties.pl?county=Union" TargetMode="External" /><Relationship Id="rId284" Type="http://schemas.openxmlformats.org/officeDocument/2006/relationships/hyperlink" Target="https://twitter.com/DeanArp" TargetMode="External" /><Relationship Id="rId285" Type="http://schemas.openxmlformats.org/officeDocument/2006/relationships/hyperlink" Target="http://www.ncleg.net/gascripts/members/viewMember.pl?sChamber=House&amp;nUserID=560" TargetMode="External" /><Relationship Id="rId286" Type="http://schemas.openxmlformats.org/officeDocument/2006/relationships/hyperlink" Target="mailto:Pat.Hurley@ncleg.net" TargetMode="External" /><Relationship Id="rId287" Type="http://schemas.openxmlformats.org/officeDocument/2006/relationships/hyperlink" Target="http://www.ncleg.net/GIS/Download/Maps_Reports/MemberPageMaps/house/NCHouse_distDetail_70.pdf" TargetMode="External" /><Relationship Id="rId288" Type="http://schemas.openxmlformats.org/officeDocument/2006/relationships/hyperlink" Target="http://www.ncleg.net/gascripts/counties/counties.pl?county=Randolph" TargetMode="External" /><Relationship Id="rId289" Type="http://schemas.openxmlformats.org/officeDocument/2006/relationships/hyperlink" Target="http://www.ncleg.net/gascripts/members/viewMember.pl?sChamber=House&amp;nUserID=676" TargetMode="External" /><Relationship Id="rId290" Type="http://schemas.openxmlformats.org/officeDocument/2006/relationships/hyperlink" Target="mailto:Evelyn.Terry@ncleg.net" TargetMode="External" /><Relationship Id="rId291" Type="http://schemas.openxmlformats.org/officeDocument/2006/relationships/hyperlink" Target="http://www.ncleg.net/GIS/Download/Maps_Reports/MemberPageMaps/house/NCHouse_distDetail_71.pdf" TargetMode="External" /><Relationship Id="rId292" Type="http://schemas.openxmlformats.org/officeDocument/2006/relationships/hyperlink" Target="http://www.ncleg.net/gascripts/counties/counties.pl?county=Forsyth" TargetMode="External" /><Relationship Id="rId293" Type="http://schemas.openxmlformats.org/officeDocument/2006/relationships/hyperlink" Target="http://www.ncleg.net/gascripts/members/viewMember.pl?sChamber=House&amp;nUserID=674" TargetMode="External" /><Relationship Id="rId294" Type="http://schemas.openxmlformats.org/officeDocument/2006/relationships/hyperlink" Target="mailto:Edward.Hanes@ncleg.net" TargetMode="External" /><Relationship Id="rId295" Type="http://schemas.openxmlformats.org/officeDocument/2006/relationships/hyperlink" Target="http://www.ncleg.net/GIS/Download/Maps_Reports/MemberPageMaps/house/NCHouse_distDetail_72.pdf" TargetMode="External" /><Relationship Id="rId296" Type="http://schemas.openxmlformats.org/officeDocument/2006/relationships/hyperlink" Target="http://www.ncleg.net/gascripts/counties/counties.pl?county=Forsyth" TargetMode="External" /><Relationship Id="rId297" Type="http://schemas.openxmlformats.org/officeDocument/2006/relationships/hyperlink" Target="https://twitter.com/EdHanes4NC" TargetMode="External" /><Relationship Id="rId298" Type="http://schemas.openxmlformats.org/officeDocument/2006/relationships/hyperlink" Target="http://www.ncleg.net/gascripts/members/viewMember.pl?sChamber=House&amp;nUserID=695" TargetMode="External" /><Relationship Id="rId299" Type="http://schemas.openxmlformats.org/officeDocument/2006/relationships/hyperlink" Target="mailto:Lee.Zachary@ncleg.net" TargetMode="External" /><Relationship Id="rId300" Type="http://schemas.openxmlformats.org/officeDocument/2006/relationships/hyperlink" Target="http://www.ncleg.net/GIS/Download/Maps_Reports/MemberPageMaps/house/NCHouse_distDetail_73.pdf" TargetMode="External" /><Relationship Id="rId301" Type="http://schemas.openxmlformats.org/officeDocument/2006/relationships/hyperlink" Target="http://www.ncleg.net/gascripts/members/viewMember.pl?sChamber=House&amp;nUserID=675" TargetMode="External" /><Relationship Id="rId302" Type="http://schemas.openxmlformats.org/officeDocument/2006/relationships/hyperlink" Target="mailto:Debra.Conrad@ncleg.net" TargetMode="External" /><Relationship Id="rId303" Type="http://schemas.openxmlformats.org/officeDocument/2006/relationships/hyperlink" Target="http://www.ncleg.net/GIS/Download/Maps_Reports/MemberPageMaps/house/NCHouse_distDetail_74.pdf" TargetMode="External" /><Relationship Id="rId304" Type="http://schemas.openxmlformats.org/officeDocument/2006/relationships/hyperlink" Target="http://www.ncleg.net/gascripts/counties/counties.pl?county=Forsyth" TargetMode="External" /><Relationship Id="rId305" Type="http://schemas.openxmlformats.org/officeDocument/2006/relationships/hyperlink" Target="https://twitter.com/RepDebraConrad" TargetMode="External" /><Relationship Id="rId306" Type="http://schemas.openxmlformats.org/officeDocument/2006/relationships/hyperlink" Target="http://www.ncleg.net/gascripts/members/viewMember.pl?sChamber=House&amp;nUserID=646" TargetMode="External" /><Relationship Id="rId307" Type="http://schemas.openxmlformats.org/officeDocument/2006/relationships/hyperlink" Target="mailto:Donny.Lambeth@ncleg.net" TargetMode="External" /><Relationship Id="rId308" Type="http://schemas.openxmlformats.org/officeDocument/2006/relationships/hyperlink" Target="http://www.ncleg.net/GIS/Download/Maps_Reports/MemberPageMaps/house/NCHouse_distDetail_75.pdf" TargetMode="External" /><Relationship Id="rId309" Type="http://schemas.openxmlformats.org/officeDocument/2006/relationships/hyperlink" Target="http://www.ncleg.net/gascripts/counties/counties.pl?county=Forsyth" TargetMode="External" /><Relationship Id="rId310" Type="http://schemas.openxmlformats.org/officeDocument/2006/relationships/hyperlink" Target="http://www.ncleg.net/gascripts/members/viewMember.pl?sChamber=House&amp;nUserID=644" TargetMode="External" /><Relationship Id="rId311" Type="http://schemas.openxmlformats.org/officeDocument/2006/relationships/hyperlink" Target="mailto:Carl.Ford@ncleg.net" TargetMode="External" /><Relationship Id="rId312" Type="http://schemas.openxmlformats.org/officeDocument/2006/relationships/hyperlink" Target="http://www.ncleg.net/GIS/Download/Maps_Reports/MemberPageMaps/house/NCHouse_distDetail_76.pdf" TargetMode="External" /><Relationship Id="rId313" Type="http://schemas.openxmlformats.org/officeDocument/2006/relationships/hyperlink" Target="http://www.ncleg.net/gascripts/members/viewMember.pl?sChamber=House&amp;nUserID=630" TargetMode="External" /><Relationship Id="rId314" Type="http://schemas.openxmlformats.org/officeDocument/2006/relationships/hyperlink" Target="mailto:Harry.Warren@ncleg.net" TargetMode="External" /><Relationship Id="rId315" Type="http://schemas.openxmlformats.org/officeDocument/2006/relationships/hyperlink" Target="http://www.ncleg.net/GIS/Download/Maps_Reports/MemberPageMaps/house/NCHouse_distDetail_77.pdf" TargetMode="External" /><Relationship Id="rId316" Type="http://schemas.openxmlformats.org/officeDocument/2006/relationships/hyperlink" Target="http://www.ncleg.net/gascripts/counties/counties.pl?county=Rowan" TargetMode="External" /><Relationship Id="rId317" Type="http://schemas.openxmlformats.org/officeDocument/2006/relationships/hyperlink" Target="http://www.ncleg.net/gascripts/members/viewMember.pl?sChamber=House&amp;nUserID=635" TargetMode="External" /><Relationship Id="rId318" Type="http://schemas.openxmlformats.org/officeDocument/2006/relationships/hyperlink" Target="mailto:Allen.McNeill@ncleg.net" TargetMode="External" /><Relationship Id="rId319" Type="http://schemas.openxmlformats.org/officeDocument/2006/relationships/hyperlink" Target="http://www.ncleg.net/GIS/Download/Maps_Reports/MemberPageMaps/house/NCHouse_distDetail_78.pdf" TargetMode="External" /><Relationship Id="rId320" Type="http://schemas.openxmlformats.org/officeDocument/2006/relationships/hyperlink" Target="https://twitter.com/allen_mcneill" TargetMode="External" /><Relationship Id="rId321" Type="http://schemas.openxmlformats.org/officeDocument/2006/relationships/hyperlink" Target="http://www.ncleg.net/gascripts/members/viewMember.pl?sChamber=House&amp;nUserID=53" TargetMode="External" /><Relationship Id="rId322" Type="http://schemas.openxmlformats.org/officeDocument/2006/relationships/hyperlink" Target="mailto:Julia.Howard@ncleg.net" TargetMode="External" /><Relationship Id="rId323" Type="http://schemas.openxmlformats.org/officeDocument/2006/relationships/hyperlink" Target="http://www.ncleg.net/GIS/Download/Maps_Reports/MemberPageMaps/house/NCHouse_distDetail_79.pdf" TargetMode="External" /><Relationship Id="rId324" Type="http://schemas.openxmlformats.org/officeDocument/2006/relationships/hyperlink" Target="https://twitter.com/juliahowardnc" TargetMode="External" /><Relationship Id="rId325" Type="http://schemas.openxmlformats.org/officeDocument/2006/relationships/hyperlink" Target="http://www.ncleg.net/gascripts/members/viewMember.pl?sChamber=House&amp;nUserID=687" TargetMode="External" /><Relationship Id="rId326" Type="http://schemas.openxmlformats.org/officeDocument/2006/relationships/hyperlink" Target="mailto:Sam.Watford@ncleg.net" TargetMode="External" /><Relationship Id="rId327" Type="http://schemas.openxmlformats.org/officeDocument/2006/relationships/hyperlink" Target="http://www.ncleg.net/GIS/Download/Maps_Reports/MemberPageMaps/house/NCHouse_distDetail_80.pdf" TargetMode="External" /><Relationship Id="rId328" Type="http://schemas.openxmlformats.org/officeDocument/2006/relationships/hyperlink" Target="http://www.ncleg.net/gascripts/counties/counties.pl?county=Davidson" TargetMode="External" /><Relationship Id="rId329" Type="http://schemas.openxmlformats.org/officeDocument/2006/relationships/hyperlink" Target="http://www.ncleg.net/gascripts/members/viewMember.pl?sChamber=House&amp;nUserID=724" TargetMode="External" /><Relationship Id="rId330" Type="http://schemas.openxmlformats.org/officeDocument/2006/relationships/hyperlink" Target="mailto:Larry.Potts@ncleg.net" TargetMode="External" /><Relationship Id="rId331" Type="http://schemas.openxmlformats.org/officeDocument/2006/relationships/hyperlink" Target="http://www.ncleg.net/GIS/Download/Maps_Reports/MemberPageMaps/house/NCHouse_distDetail_81.pdf" TargetMode="External" /><Relationship Id="rId332" Type="http://schemas.openxmlformats.org/officeDocument/2006/relationships/hyperlink" Target="http://www.ncleg.net/gascripts/counties/counties.pl?county=Davidson" TargetMode="External" /><Relationship Id="rId333" Type="http://schemas.openxmlformats.org/officeDocument/2006/relationships/hyperlink" Target="https://twitter.com/LarryPottsNC" TargetMode="External" /><Relationship Id="rId334" Type="http://schemas.openxmlformats.org/officeDocument/2006/relationships/hyperlink" Target="http://www.ncleg.net/gascripts/members/viewMember.pl?sChamber=House&amp;nUserID=633" TargetMode="External" /><Relationship Id="rId335" Type="http://schemas.openxmlformats.org/officeDocument/2006/relationships/hyperlink" Target="mailto:Larry.Pittman@ncleg.net" TargetMode="External" /><Relationship Id="rId336" Type="http://schemas.openxmlformats.org/officeDocument/2006/relationships/hyperlink" Target="http://www.ncleg.net/GIS/Download/Maps_Reports/MemberPageMaps/house/NCHouse_distDetail_82.pdf" TargetMode="External" /><Relationship Id="rId337" Type="http://schemas.openxmlformats.org/officeDocument/2006/relationships/hyperlink" Target="http://www.ncleg.net/gascripts/counties/counties.pl?county=Cabarrus" TargetMode="External" /><Relationship Id="rId338" Type="http://schemas.openxmlformats.org/officeDocument/2006/relationships/hyperlink" Target="http://www.ncleg.net/gascripts/members/viewMember.pl?sChamber=House&amp;nUserID=292" TargetMode="External" /><Relationship Id="rId339" Type="http://schemas.openxmlformats.org/officeDocument/2006/relationships/hyperlink" Target="mailto:Linda.Johnson2@ncleg.net" TargetMode="External" /><Relationship Id="rId340" Type="http://schemas.openxmlformats.org/officeDocument/2006/relationships/hyperlink" Target="http://www.ncleg.net/GIS/Download/Maps_Reports/MemberPageMaps/house/NCHouse_distDetail_83.pdf" TargetMode="External" /><Relationship Id="rId341" Type="http://schemas.openxmlformats.org/officeDocument/2006/relationships/hyperlink" Target="http://www.ncleg.net/gascripts/counties/counties.pl?county=Cabarrus" TargetMode="External" /><Relationship Id="rId342" Type="http://schemas.openxmlformats.org/officeDocument/2006/relationships/hyperlink" Target="https://twitter.com/lindapjohnson" TargetMode="External" /><Relationship Id="rId343" Type="http://schemas.openxmlformats.org/officeDocument/2006/relationships/hyperlink" Target="http://www.ncleg.net/gascripts/members/viewMember.pl?sChamber=House&amp;nUserID=658" TargetMode="External" /><Relationship Id="rId344" Type="http://schemas.openxmlformats.org/officeDocument/2006/relationships/hyperlink" Target="mailto:Rena.Turner@ncleg.net" TargetMode="External" /><Relationship Id="rId345" Type="http://schemas.openxmlformats.org/officeDocument/2006/relationships/hyperlink" Target="http://www.ncleg.net/GIS/Download/Maps_Reports/MemberPageMaps/house/NCHouse_distDetail_84.pdf" TargetMode="External" /><Relationship Id="rId346" Type="http://schemas.openxmlformats.org/officeDocument/2006/relationships/hyperlink" Target="http://www.ncleg.net/gascripts/counties/counties.pl?county=Iredell" TargetMode="External" /><Relationship Id="rId347" Type="http://schemas.openxmlformats.org/officeDocument/2006/relationships/hyperlink" Target="http://www.ncleg.net/gascripts/members/viewMember.pl?sChamber=House&amp;nUserID=681" TargetMode="External" /><Relationship Id="rId348" Type="http://schemas.openxmlformats.org/officeDocument/2006/relationships/hyperlink" Target="mailto:Josh.Dobson@ncleg.net" TargetMode="External" /><Relationship Id="rId349" Type="http://schemas.openxmlformats.org/officeDocument/2006/relationships/hyperlink" Target="http://www.ncleg.net/GIS/Download/Maps_Reports/MemberPageMaps/house/NCHouse_distDetail_85.pdf" TargetMode="External" /><Relationship Id="rId350" Type="http://schemas.openxmlformats.org/officeDocument/2006/relationships/hyperlink" Target="https://twitter.com/JoshDobson85th" TargetMode="External" /><Relationship Id="rId351" Type="http://schemas.openxmlformats.org/officeDocument/2006/relationships/hyperlink" Target="http://www.ncleg.net/gascripts/members/viewMember.pl?sChamber=House&amp;nUserID=580" TargetMode="External" /><Relationship Id="rId352" Type="http://schemas.openxmlformats.org/officeDocument/2006/relationships/hyperlink" Target="mailto:Hugh.Blackwell@ncleg.net" TargetMode="External" /><Relationship Id="rId353" Type="http://schemas.openxmlformats.org/officeDocument/2006/relationships/hyperlink" Target="http://www.ncleg.net/GIS/Download/Maps_Reports/MemberPageMaps/house/NCHouse_distDetail_86.pdf" TargetMode="External" /><Relationship Id="rId354" Type="http://schemas.openxmlformats.org/officeDocument/2006/relationships/hyperlink" Target="http://www.ncleg.net/gascripts/counties/counties.pl?county=Burke" TargetMode="External" /><Relationship Id="rId355" Type="http://schemas.openxmlformats.org/officeDocument/2006/relationships/hyperlink" Target="http://www.ncleg.net/gascripts/members/viewMember.pl?sChamber=House&amp;nUserID=719" TargetMode="External" /><Relationship Id="rId356" Type="http://schemas.openxmlformats.org/officeDocument/2006/relationships/hyperlink" Target="mailto:Destin.Hall@ncleg.net" TargetMode="External" /><Relationship Id="rId357" Type="http://schemas.openxmlformats.org/officeDocument/2006/relationships/hyperlink" Target="http://www.ncleg.net/GIS/Download/Maps_Reports/MemberPageMaps/house/NCHouse_distDetail_87.pdf" TargetMode="External" /><Relationship Id="rId358" Type="http://schemas.openxmlformats.org/officeDocument/2006/relationships/hyperlink" Target="http://www.ncleg.net/gascripts/counties/counties.pl?county=Caldwell" TargetMode="External" /><Relationship Id="rId359" Type="http://schemas.openxmlformats.org/officeDocument/2006/relationships/hyperlink" Target="https://twitter.com/DestinHall" TargetMode="External" /><Relationship Id="rId360" Type="http://schemas.openxmlformats.org/officeDocument/2006/relationships/hyperlink" Target="http://www.ncleg.net/gascripts/members/viewMember.pl?sChamber=House&amp;nUserID=713" TargetMode="External" /><Relationship Id="rId361" Type="http://schemas.openxmlformats.org/officeDocument/2006/relationships/hyperlink" Target="mailto:Mary.Belk@ncleg.net" TargetMode="External" /><Relationship Id="rId362" Type="http://schemas.openxmlformats.org/officeDocument/2006/relationships/hyperlink" Target="http://www.ncleg.net/GIS/Download/Maps_Reports/MemberPageMaps/house/NCHouse_distDetail_88.pdf" TargetMode="External" /><Relationship Id="rId363" Type="http://schemas.openxmlformats.org/officeDocument/2006/relationships/hyperlink" Target="http://www.ncleg.net/gascripts/counties/counties.pl?county=Mecklenburg" TargetMode="External" /><Relationship Id="rId364" Type="http://schemas.openxmlformats.org/officeDocument/2006/relationships/hyperlink" Target="https://twitter.com/MaryBelkNC" TargetMode="External" /><Relationship Id="rId365" Type="http://schemas.openxmlformats.org/officeDocument/2006/relationships/hyperlink" Target="http://www.ncleg.net/gascripts/members/viewMember.pl?sChamber=House&amp;nUserID=149" TargetMode="External" /><Relationship Id="rId366" Type="http://schemas.openxmlformats.org/officeDocument/2006/relationships/hyperlink" Target="mailto:Mitchell.Setzer@ncleg.net" TargetMode="External" /><Relationship Id="rId367" Type="http://schemas.openxmlformats.org/officeDocument/2006/relationships/hyperlink" Target="http://www.ncleg.net/GIS/Download/Maps_Reports/MemberPageMaps/house/NCHouse_distDetail_89.pdf" TargetMode="External" /><Relationship Id="rId368" Type="http://schemas.openxmlformats.org/officeDocument/2006/relationships/hyperlink" Target="http://www.ncleg.net/gascripts/counties/counties.pl?county=Catawba" TargetMode="External" /><Relationship Id="rId369" Type="http://schemas.openxmlformats.org/officeDocument/2006/relationships/hyperlink" Target="https://twitter.com/RepSetzer" TargetMode="External" /><Relationship Id="rId370" Type="http://schemas.openxmlformats.org/officeDocument/2006/relationships/hyperlink" Target="http://www.ncleg.net/gascripts/members/viewMember.pl?sChamber=House&amp;nUserID=592" TargetMode="External" /><Relationship Id="rId371" Type="http://schemas.openxmlformats.org/officeDocument/2006/relationships/hyperlink" Target="mailto:Sarah.Stevens@ncleg.net" TargetMode="External" /><Relationship Id="rId372" Type="http://schemas.openxmlformats.org/officeDocument/2006/relationships/hyperlink" Target="http://www.ncleg.net/GIS/Download/Maps_Reports/MemberPageMaps/house/NCHouse_distDetail_90.pdf" TargetMode="External" /><Relationship Id="rId373" Type="http://schemas.openxmlformats.org/officeDocument/2006/relationships/hyperlink" Target="https://twitter.com/repsarahstevens" TargetMode="External" /><Relationship Id="rId374" Type="http://schemas.openxmlformats.org/officeDocument/2006/relationships/hyperlink" Target="http://www.ncleg.net/gascripts/members/viewMember.pl?sChamber=House&amp;nUserID=704" TargetMode="External" /><Relationship Id="rId375" Type="http://schemas.openxmlformats.org/officeDocument/2006/relationships/hyperlink" Target="mailto:Kyle.Hall@ncleg.net" TargetMode="External" /><Relationship Id="rId376" Type="http://schemas.openxmlformats.org/officeDocument/2006/relationships/hyperlink" Target="http://www.ncleg.net/GIS/Download/Maps_Reports/MemberPageMaps/house/NCHouse_distDetail_91.pdf" TargetMode="External" /><Relationship Id="rId377" Type="http://schemas.openxmlformats.org/officeDocument/2006/relationships/hyperlink" Target="https://twitter.com/KyleHallNC" TargetMode="External" /><Relationship Id="rId378" Type="http://schemas.openxmlformats.org/officeDocument/2006/relationships/hyperlink" Target="http://www.ncleg.net/gascripts/members/viewMember.pl?sChamber=House&amp;nUserID=712" TargetMode="External" /><Relationship Id="rId379" Type="http://schemas.openxmlformats.org/officeDocument/2006/relationships/hyperlink" Target="mailto:Chaz.Beasley@ncleg.net" TargetMode="External" /><Relationship Id="rId380" Type="http://schemas.openxmlformats.org/officeDocument/2006/relationships/hyperlink" Target="http://www.ncleg.net/GIS/Download/Maps_Reports/MemberPageMaps/house/NCHouse_distDetail_92.pdf" TargetMode="External" /><Relationship Id="rId381" Type="http://schemas.openxmlformats.org/officeDocument/2006/relationships/hyperlink" Target="http://www.ncleg.net/gascripts/counties/counties.pl?county=Mecklenburg" TargetMode="External" /><Relationship Id="rId382" Type="http://schemas.openxmlformats.org/officeDocument/2006/relationships/hyperlink" Target="https://twitter.com/ChazBeasley" TargetMode="External" /><Relationship Id="rId383" Type="http://schemas.openxmlformats.org/officeDocument/2006/relationships/hyperlink" Target="http://www.ncleg.net/gascripts/members/viewMember.pl?sChamber=House&amp;nUserID=621" TargetMode="External" /><Relationship Id="rId384" Type="http://schemas.openxmlformats.org/officeDocument/2006/relationships/hyperlink" Target="mailto:Jonathan.Jordan@ncleg.net" TargetMode="External" /><Relationship Id="rId385" Type="http://schemas.openxmlformats.org/officeDocument/2006/relationships/hyperlink" Target="http://www.ncleg.net/GIS/Download/Maps_Reports/MemberPageMaps/house/NCHouse_distDetail_93.pdf" TargetMode="External" /><Relationship Id="rId386" Type="http://schemas.openxmlformats.org/officeDocument/2006/relationships/hyperlink" Target="http://www.ncleg.net/gascripts/members/viewMember.pl?sChamber=House&amp;nUserID=643" TargetMode="External" /><Relationship Id="rId387" Type="http://schemas.openxmlformats.org/officeDocument/2006/relationships/hyperlink" Target="mailto:Jeffrey.Elmore@ncleg.net" TargetMode="External" /><Relationship Id="rId388" Type="http://schemas.openxmlformats.org/officeDocument/2006/relationships/hyperlink" Target="http://www.ncleg.net/GIS/Download/Maps_Reports/MemberPageMaps/house/NCHouse_distDetail_94.pdf" TargetMode="External" /><Relationship Id="rId389" Type="http://schemas.openxmlformats.org/officeDocument/2006/relationships/hyperlink" Target="http://www.ncleg.net/gascripts/members/viewMember.pl?sChamber=House&amp;nUserID=686" TargetMode="External" /><Relationship Id="rId390" Type="http://schemas.openxmlformats.org/officeDocument/2006/relationships/hyperlink" Target="mailto:John.Fraley@ncleg.net" TargetMode="External" /><Relationship Id="rId391" Type="http://schemas.openxmlformats.org/officeDocument/2006/relationships/hyperlink" Target="http://www.ncleg.net/GIS/Download/Maps_Reports/MemberPageMaps/house/NCHouse_distDetail_95.pdf" TargetMode="External" /><Relationship Id="rId392" Type="http://schemas.openxmlformats.org/officeDocument/2006/relationships/hyperlink" Target="http://www.ncleg.net/gascripts/counties/counties.pl?county=Iredell" TargetMode="External" /><Relationship Id="rId393" Type="http://schemas.openxmlformats.org/officeDocument/2006/relationships/hyperlink" Target="http://www.ncleg.net/gascripts/members/viewMember.pl?sChamber=House&amp;nUserID=697" TargetMode="External" /><Relationship Id="rId394" Type="http://schemas.openxmlformats.org/officeDocument/2006/relationships/hyperlink" Target="mailto:Jay.Adams@ncleg.net" TargetMode="External" /><Relationship Id="rId395" Type="http://schemas.openxmlformats.org/officeDocument/2006/relationships/hyperlink" Target="http://www.ncleg.net/GIS/Download/Maps_Reports/MemberPageMaps/house/NCHouse_distDetail_96.pdf" TargetMode="External" /><Relationship Id="rId396" Type="http://schemas.openxmlformats.org/officeDocument/2006/relationships/hyperlink" Target="http://www.ncleg.net/gascripts/counties/counties.pl?county=Catawba" TargetMode="External" /><Relationship Id="rId397" Type="http://schemas.openxmlformats.org/officeDocument/2006/relationships/hyperlink" Target="https://twitter.com/Citadel72" TargetMode="External" /><Relationship Id="rId398" Type="http://schemas.openxmlformats.org/officeDocument/2006/relationships/hyperlink" Target="http://www.ncleg.net/gascripts/members/viewMember.pl?sChamber=House&amp;nUserID=632" TargetMode="External" /><Relationship Id="rId399" Type="http://schemas.openxmlformats.org/officeDocument/2006/relationships/hyperlink" Target="mailto:Jason.Saine@ncleg.net" TargetMode="External" /><Relationship Id="rId400" Type="http://schemas.openxmlformats.org/officeDocument/2006/relationships/hyperlink" Target="http://www.ncleg.net/GIS/Download/Maps_Reports/MemberPageMaps/house/NCHouse_distDetail_97.pdf" TargetMode="External" /><Relationship Id="rId401" Type="http://schemas.openxmlformats.org/officeDocument/2006/relationships/hyperlink" Target="http://www.ncleg.net/gascripts/counties/counties.pl?county=Lincoln" TargetMode="External" /><Relationship Id="rId402" Type="http://schemas.openxmlformats.org/officeDocument/2006/relationships/hyperlink" Target="http://www.ncleg.net/gascripts/members/viewMember.pl?sChamber=House&amp;nUserID=690" TargetMode="External" /><Relationship Id="rId403" Type="http://schemas.openxmlformats.org/officeDocument/2006/relationships/hyperlink" Target="mailto:John.Bradford@ncleg.net" TargetMode="External" /><Relationship Id="rId404" Type="http://schemas.openxmlformats.org/officeDocument/2006/relationships/hyperlink" Target="http://www.ncleg.net/GIS/Download/Maps_Reports/MemberPageMaps/house/NCHouse_distDetail_98.pdf" TargetMode="External" /><Relationship Id="rId405" Type="http://schemas.openxmlformats.org/officeDocument/2006/relationships/hyperlink" Target="http://www.ncleg.net/gascripts/counties/counties.pl?county=Mecklenburg" TargetMode="External" /><Relationship Id="rId406" Type="http://schemas.openxmlformats.org/officeDocument/2006/relationships/hyperlink" Target="https://twitter.com/JohnRayBradford" TargetMode="External" /><Relationship Id="rId407" Type="http://schemas.openxmlformats.org/officeDocument/2006/relationships/hyperlink" Target="http://www.ncleg.net/gascripts/members/viewMember.pl?sChamber=House&amp;nUserID=624" TargetMode="External" /><Relationship Id="rId408" Type="http://schemas.openxmlformats.org/officeDocument/2006/relationships/hyperlink" Target="mailto:Rodney.Moore@ncleg.net" TargetMode="External" /><Relationship Id="rId409" Type="http://schemas.openxmlformats.org/officeDocument/2006/relationships/hyperlink" Target="http://www.ncleg.net/GIS/Download/Maps_Reports/MemberPageMaps/house/NCHouse_distDetail_99.pdf" TargetMode="External" /><Relationship Id="rId410" Type="http://schemas.openxmlformats.org/officeDocument/2006/relationships/hyperlink" Target="http://www.ncleg.net/gascripts/counties/counties.pl?county=Mecklenburg" TargetMode="External" /><Relationship Id="rId411" Type="http://schemas.openxmlformats.org/officeDocument/2006/relationships/hyperlink" Target="https://twitter.com/romo1963" TargetMode="External" /><Relationship Id="rId412" Type="http://schemas.openxmlformats.org/officeDocument/2006/relationships/hyperlink" Target="http://www.ncleg.net/gascripts/members/viewMember.pl?sChamber=House&amp;nUserID=710" TargetMode="External" /><Relationship Id="rId413" Type="http://schemas.openxmlformats.org/officeDocument/2006/relationships/hyperlink" Target="mailto:John.Autry@ncleg.net" TargetMode="External" /><Relationship Id="rId414" Type="http://schemas.openxmlformats.org/officeDocument/2006/relationships/hyperlink" Target="http://www.ncleg.net/GIS/Download/Maps_Reports/MemberPageMaps/house/NCHouse_distDetail_100.pdf" TargetMode="External" /><Relationship Id="rId415" Type="http://schemas.openxmlformats.org/officeDocument/2006/relationships/hyperlink" Target="http://www.ncleg.net/gascripts/counties/counties.pl?county=Mecklenburg" TargetMode="External" /><Relationship Id="rId416" Type="http://schemas.openxmlformats.org/officeDocument/2006/relationships/hyperlink" Target="https://twitter.com/AutryJohn" TargetMode="External" /><Relationship Id="rId417" Type="http://schemas.openxmlformats.org/officeDocument/2006/relationships/hyperlink" Target="http://www.ncleg.net/gascripts/members/viewMember.pl?sChamber=House&amp;nUserID=34" TargetMode="External" /><Relationship Id="rId418" Type="http://schemas.openxmlformats.org/officeDocument/2006/relationships/hyperlink" Target="mailto:Beverly.Earle@ncleg.net" TargetMode="External" /><Relationship Id="rId419" Type="http://schemas.openxmlformats.org/officeDocument/2006/relationships/hyperlink" Target="http://www.ncleg.net/GIS/Download/Maps_Reports/MemberPageMaps/house/NCHouse_distDetail_101.pdf" TargetMode="External" /><Relationship Id="rId420" Type="http://schemas.openxmlformats.org/officeDocument/2006/relationships/hyperlink" Target="http://www.ncleg.net/gascripts/counties/counties.pl?county=Mecklenburg" TargetMode="External" /><Relationship Id="rId421" Type="http://schemas.openxmlformats.org/officeDocument/2006/relationships/hyperlink" Target="https://twitter.com/EarleBeverly" TargetMode="External" /><Relationship Id="rId422" Type="http://schemas.openxmlformats.org/officeDocument/2006/relationships/hyperlink" Target="http://www.ncleg.net/gascripts/members/viewMember.pl?sChamber=House&amp;nUserID=322" TargetMode="External" /><Relationship Id="rId423" Type="http://schemas.openxmlformats.org/officeDocument/2006/relationships/hyperlink" Target="mailto:Becky.Carney@ncleg.net" TargetMode="External" /><Relationship Id="rId424" Type="http://schemas.openxmlformats.org/officeDocument/2006/relationships/hyperlink" Target="http://www.ncleg.net/GIS/Download/Maps_Reports/MemberPageMaps/house/NCHouse_distDetail_102.pdf" TargetMode="External" /><Relationship Id="rId425" Type="http://schemas.openxmlformats.org/officeDocument/2006/relationships/hyperlink" Target="http://www.ncleg.net/gascripts/counties/counties.pl?county=Mecklenburg" TargetMode="External" /><Relationship Id="rId426" Type="http://schemas.openxmlformats.org/officeDocument/2006/relationships/hyperlink" Target="https://twitter.com/RepBeckyCarney" TargetMode="External" /><Relationship Id="rId427" Type="http://schemas.openxmlformats.org/officeDocument/2006/relationships/hyperlink" Target="http://www.ncleg.net/gascripts/members/viewMember.pl?sChamber=House&amp;nUserID=609" TargetMode="External" /><Relationship Id="rId428" Type="http://schemas.openxmlformats.org/officeDocument/2006/relationships/hyperlink" Target="mailto:Bill.Brawley@ncleg.net" TargetMode="External" /><Relationship Id="rId429" Type="http://schemas.openxmlformats.org/officeDocument/2006/relationships/hyperlink" Target="http://www.ncleg.net/GIS/Download/Maps_Reports/MemberPageMaps/house/NCHouse_distDetail_103.pdf" TargetMode="External" /><Relationship Id="rId430" Type="http://schemas.openxmlformats.org/officeDocument/2006/relationships/hyperlink" Target="http://www.ncleg.net/gascripts/counties/counties.pl?county=Mecklenburg" TargetMode="External" /><Relationship Id="rId431" Type="http://schemas.openxmlformats.org/officeDocument/2006/relationships/hyperlink" Target="http://www.ncleg.net/gascripts/members/viewMember.pl?sChamber=House&amp;nUserID=717" TargetMode="External" /><Relationship Id="rId432" Type="http://schemas.openxmlformats.org/officeDocument/2006/relationships/hyperlink" Target="mailto:Andy.Dulin@ncleg.net" TargetMode="External" /><Relationship Id="rId433" Type="http://schemas.openxmlformats.org/officeDocument/2006/relationships/hyperlink" Target="http://www.ncleg.net/GIS/Download/Maps_Reports/MemberPageMaps/house/NCHouse_distDetail_104.pdf" TargetMode="External" /><Relationship Id="rId434" Type="http://schemas.openxmlformats.org/officeDocument/2006/relationships/hyperlink" Target="http://www.ncleg.net/gascripts/counties/counties.pl?county=Mecklenburg" TargetMode="External" /><Relationship Id="rId435" Type="http://schemas.openxmlformats.org/officeDocument/2006/relationships/hyperlink" Target="https://twitter.com/adulin" TargetMode="External" /><Relationship Id="rId436" Type="http://schemas.openxmlformats.org/officeDocument/2006/relationships/hyperlink" Target="http://www.ncleg.net/gascripts/members/viewMember.pl?sChamber=House&amp;nUserID=706" TargetMode="External" /><Relationship Id="rId437" Type="http://schemas.openxmlformats.org/officeDocument/2006/relationships/hyperlink" Target="mailto:Scott.Stone@ncleg.net" TargetMode="External" /><Relationship Id="rId438" Type="http://schemas.openxmlformats.org/officeDocument/2006/relationships/hyperlink" Target="http://www.ncleg.net/GIS/Download/Maps_Reports/MemberPageMaps/house/NCHouse_distDetail_105.pdf" TargetMode="External" /><Relationship Id="rId439" Type="http://schemas.openxmlformats.org/officeDocument/2006/relationships/hyperlink" Target="http://www.ncleg.net/gascripts/counties/counties.pl?county=Mecklenburg" TargetMode="External" /><Relationship Id="rId440" Type="http://schemas.openxmlformats.org/officeDocument/2006/relationships/hyperlink" Target="https://twitter.com/scottdstone" TargetMode="External" /><Relationship Id="rId441" Type="http://schemas.openxmlformats.org/officeDocument/2006/relationships/hyperlink" Target="http://www.ncleg.net/gascripts/members/viewMember.pl?sChamber=House&amp;nUserID=642" TargetMode="External" /><Relationship Id="rId442" Type="http://schemas.openxmlformats.org/officeDocument/2006/relationships/hyperlink" Target="mailto:Carla.Cunningham@ncleg.net" TargetMode="External" /><Relationship Id="rId443" Type="http://schemas.openxmlformats.org/officeDocument/2006/relationships/hyperlink" Target="http://www.ncleg.net/GIS/Download/Maps_Reports/MemberPageMaps/house/NCHouse_distDetail_106.pdf" TargetMode="External" /><Relationship Id="rId444" Type="http://schemas.openxmlformats.org/officeDocument/2006/relationships/hyperlink" Target="http://www.ncleg.net/gascripts/counties/counties.pl?county=Mecklenburg" TargetMode="External" /><Relationship Id="rId445" Type="http://schemas.openxmlformats.org/officeDocument/2006/relationships/hyperlink" Target="https://twitter.com/CunninghamNCRep" TargetMode="External" /><Relationship Id="rId446" Type="http://schemas.openxmlformats.org/officeDocument/2006/relationships/hyperlink" Target="http://www.ncleg.net/gascripts/members/viewMember.pl?sChamber=House&amp;nUserID=579" TargetMode="External" /><Relationship Id="rId447" Type="http://schemas.openxmlformats.org/officeDocument/2006/relationships/hyperlink" Target="mailto:Kelly.Alexander@ncleg.net" TargetMode="External" /><Relationship Id="rId448" Type="http://schemas.openxmlformats.org/officeDocument/2006/relationships/hyperlink" Target="http://www.ncleg.net/GIS/Download/Maps_Reports/MemberPageMaps/house/NCHouse_distDetail_107.pdf" TargetMode="External" /><Relationship Id="rId449" Type="http://schemas.openxmlformats.org/officeDocument/2006/relationships/hyperlink" Target="http://www.ncleg.net/gascripts/counties/counties.pl?county=Mecklenburg" TargetMode="External" /><Relationship Id="rId450" Type="http://schemas.openxmlformats.org/officeDocument/2006/relationships/hyperlink" Target="https://twitter.com/TheNCRep" TargetMode="External" /><Relationship Id="rId451" Type="http://schemas.openxmlformats.org/officeDocument/2006/relationships/hyperlink" Target="http://www.ncleg.net/gascripts/members/viewMember.pl?sChamber=House&amp;nUserID=606" TargetMode="External" /><Relationship Id="rId452" Type="http://schemas.openxmlformats.org/officeDocument/2006/relationships/hyperlink" Target="mailto:John.Torbett@ncleg.net" TargetMode="External" /><Relationship Id="rId453" Type="http://schemas.openxmlformats.org/officeDocument/2006/relationships/hyperlink" Target="http://www.ncleg.net/GIS/Download/Maps_Reports/MemberPageMaps/house/NCHouse_distDetail_108.pdf" TargetMode="External" /><Relationship Id="rId454" Type="http://schemas.openxmlformats.org/officeDocument/2006/relationships/hyperlink" Target="http://www.ncleg.net/gascripts/counties/counties.pl?county=Gaston" TargetMode="External" /><Relationship Id="rId455" Type="http://schemas.openxmlformats.org/officeDocument/2006/relationships/hyperlink" Target="https://twitter.com/JohnTorbett" TargetMode="External" /><Relationship Id="rId456" Type="http://schemas.openxmlformats.org/officeDocument/2006/relationships/hyperlink" Target="http://www.ncleg.net/gascripts/members/viewMember.pl?sChamber=House&amp;nUserID=659" TargetMode="External" /><Relationship Id="rId457" Type="http://schemas.openxmlformats.org/officeDocument/2006/relationships/hyperlink" Target="mailto:Dana.Bumgardner@ncleg.net" TargetMode="External" /><Relationship Id="rId458" Type="http://schemas.openxmlformats.org/officeDocument/2006/relationships/hyperlink" Target="http://www.ncleg.net/GIS/Download/Maps_Reports/MemberPageMaps/house/NCHouse_distDetail_109.pdf" TargetMode="External" /><Relationship Id="rId459" Type="http://schemas.openxmlformats.org/officeDocument/2006/relationships/hyperlink" Target="http://www.ncleg.net/gascripts/counties/counties.pl?county=Gaston" TargetMode="External" /><Relationship Id="rId460" Type="http://schemas.openxmlformats.org/officeDocument/2006/relationships/hyperlink" Target="http://www.ncleg.net/gascripts/members/viewMember.pl?sChamber=House&amp;nUserID=618" TargetMode="External" /><Relationship Id="rId461" Type="http://schemas.openxmlformats.org/officeDocument/2006/relationships/hyperlink" Target="mailto:Kelly.Hastings@ncleg.net" TargetMode="External" /><Relationship Id="rId462" Type="http://schemas.openxmlformats.org/officeDocument/2006/relationships/hyperlink" Target="http://www.ncleg.net/GIS/Download/Maps_Reports/MemberPageMaps/house/NCHouse_distDetail_110.pdf" TargetMode="External" /><Relationship Id="rId463" Type="http://schemas.openxmlformats.org/officeDocument/2006/relationships/hyperlink" Target="https://twitter.com/kellyhastings1" TargetMode="External" /><Relationship Id="rId464" Type="http://schemas.openxmlformats.org/officeDocument/2006/relationships/hyperlink" Target="http://www.ncleg.net/gascripts/members/viewMember.pl?sChamber=House&amp;nUserID=339" TargetMode="External" /><Relationship Id="rId465" Type="http://schemas.openxmlformats.org/officeDocument/2006/relationships/hyperlink" Target="mailto:Tim.Moore@ncleg.net" TargetMode="External" /><Relationship Id="rId466" Type="http://schemas.openxmlformats.org/officeDocument/2006/relationships/hyperlink" Target="http://www.ncleg.net/GIS/Download/Maps_Reports/MemberPageMaps/house/NCHouse_distDetail_111.pdf" TargetMode="External" /><Relationship Id="rId467" Type="http://schemas.openxmlformats.org/officeDocument/2006/relationships/hyperlink" Target="http://www.ncleg.net/gascripts/counties/counties.pl?county=Cleveland" TargetMode="External" /><Relationship Id="rId468" Type="http://schemas.openxmlformats.org/officeDocument/2006/relationships/hyperlink" Target="http://www.ncleg.net/gascripts/members/viewMember.pl?sChamber=House&amp;nUserID=707" TargetMode="External" /><Relationship Id="rId469" Type="http://schemas.openxmlformats.org/officeDocument/2006/relationships/hyperlink" Target="mailto:David.Rogers@ncleg.net" TargetMode="External" /><Relationship Id="rId470" Type="http://schemas.openxmlformats.org/officeDocument/2006/relationships/hyperlink" Target="http://www.ncleg.net/GIS/Download/Maps_Reports/MemberPageMaps/house/NCHouse_distDetail_112.pdf" TargetMode="External" /><Relationship Id="rId471" Type="http://schemas.openxmlformats.org/officeDocument/2006/relationships/hyperlink" Target="http://www.ncleg.net/gascripts/members/viewMember.pl?sChamber=House&amp;nUserID=720" TargetMode="External" /><Relationship Id="rId472" Type="http://schemas.openxmlformats.org/officeDocument/2006/relationships/hyperlink" Target="mailto:Cody.Henson@ncleg.net" TargetMode="External" /><Relationship Id="rId473" Type="http://schemas.openxmlformats.org/officeDocument/2006/relationships/hyperlink" Target="http://www.ncleg.net/GIS/Download/Maps_Reports/MemberPageMaps/house/NCHouse_distDetail_113.pdf" TargetMode="External" /><Relationship Id="rId474" Type="http://schemas.openxmlformats.org/officeDocument/2006/relationships/hyperlink" Target="http://www.ncleg.net/gascripts/members/viewMember.pl?sChamber=House&amp;nUserID=463" TargetMode="External" /><Relationship Id="rId475" Type="http://schemas.openxmlformats.org/officeDocument/2006/relationships/hyperlink" Target="mailto:Susan.Fisher@ncleg.net" TargetMode="External" /><Relationship Id="rId476" Type="http://schemas.openxmlformats.org/officeDocument/2006/relationships/hyperlink" Target="http://www.ncleg.net/GIS/Download/Maps_Reports/MemberPageMaps/house/NCHouse_distDetail_114.pdf" TargetMode="External" /><Relationship Id="rId477" Type="http://schemas.openxmlformats.org/officeDocument/2006/relationships/hyperlink" Target="http://www.ncleg.net/gascripts/counties/counties.pl?county=Buncombe" TargetMode="External" /><Relationship Id="rId478" Type="http://schemas.openxmlformats.org/officeDocument/2006/relationships/hyperlink" Target="https://twitter.com/SusanFisher114" TargetMode="External" /><Relationship Id="rId479" Type="http://schemas.openxmlformats.org/officeDocument/2006/relationships/hyperlink" Target="http://www.ncleg.net/gascripts/members/viewMember.pl?sChamber=House&amp;nUserID=689" TargetMode="External" /><Relationship Id="rId480" Type="http://schemas.openxmlformats.org/officeDocument/2006/relationships/hyperlink" Target="mailto:John.Ager@ncleg.net" TargetMode="External" /><Relationship Id="rId481" Type="http://schemas.openxmlformats.org/officeDocument/2006/relationships/hyperlink" Target="http://www.ncleg.net/GIS/Download/Maps_Reports/MemberPageMaps/house/NCHouse_distDetail_115.pdf" TargetMode="External" /><Relationship Id="rId482" Type="http://schemas.openxmlformats.org/officeDocument/2006/relationships/hyperlink" Target="http://www.ncleg.net/gascripts/counties/counties.pl?county=Buncombe" TargetMode="External" /><Relationship Id="rId483" Type="http://schemas.openxmlformats.org/officeDocument/2006/relationships/hyperlink" Target="http://www.ncleg.net/gascripts/members/viewMember.pl?sChamber=House&amp;nUserID=696" TargetMode="External" /><Relationship Id="rId484" Type="http://schemas.openxmlformats.org/officeDocument/2006/relationships/hyperlink" Target="mailto:Brian.Turner@ncleg.net" TargetMode="External" /><Relationship Id="rId485" Type="http://schemas.openxmlformats.org/officeDocument/2006/relationships/hyperlink" Target="http://www.ncleg.net/GIS/Download/Maps_Reports/MemberPageMaps/house/NCHouse_distDetail_116.pdf" TargetMode="External" /><Relationship Id="rId486" Type="http://schemas.openxmlformats.org/officeDocument/2006/relationships/hyperlink" Target="http://www.ncleg.net/gascripts/counties/counties.pl?county=Buncombe" TargetMode="External" /><Relationship Id="rId487" Type="http://schemas.openxmlformats.org/officeDocument/2006/relationships/hyperlink" Target="https://twitter.com/BrianTurnerNC" TargetMode="External" /><Relationship Id="rId488" Type="http://schemas.openxmlformats.org/officeDocument/2006/relationships/hyperlink" Target="http://www.ncleg.net/gascripts/members/viewMember.pl?sChamber=House&amp;nUserID=605" TargetMode="External" /><Relationship Id="rId489" Type="http://schemas.openxmlformats.org/officeDocument/2006/relationships/hyperlink" Target="mailto:Chuck.McGrady@ncleg.net" TargetMode="External" /><Relationship Id="rId490" Type="http://schemas.openxmlformats.org/officeDocument/2006/relationships/hyperlink" Target="http://www.ncleg.net/GIS/Download/Maps_Reports/MemberPageMaps/house/NCHouse_distDetail_117.pdf" TargetMode="External" /><Relationship Id="rId491" Type="http://schemas.openxmlformats.org/officeDocument/2006/relationships/hyperlink" Target="http://www.ncleg.net/gascripts/counties/counties.pl?county=Henderson" TargetMode="External" /><Relationship Id="rId492" Type="http://schemas.openxmlformats.org/officeDocument/2006/relationships/hyperlink" Target="https://twitter.com/ChuckMcGrady" TargetMode="External" /><Relationship Id="rId493" Type="http://schemas.openxmlformats.org/officeDocument/2006/relationships/hyperlink" Target="http://www.ncleg.net/gascripts/members/viewMember.pl?sChamber=House&amp;nUserID=670" TargetMode="External" /><Relationship Id="rId494" Type="http://schemas.openxmlformats.org/officeDocument/2006/relationships/hyperlink" Target="mailto:Michele.Presnell@ncleg.net" TargetMode="External" /><Relationship Id="rId495" Type="http://schemas.openxmlformats.org/officeDocument/2006/relationships/hyperlink" Target="http://www.ncleg.net/GIS/Download/Maps_Reports/MemberPageMaps/house/NCHouse_distDetail_118.pdf" TargetMode="External" /><Relationship Id="rId496" Type="http://schemas.openxmlformats.org/officeDocument/2006/relationships/hyperlink" Target="http://www.ncleg.net/gascripts/members/viewMember.pl?sChamber=House&amp;nUserID=715" TargetMode="External" /><Relationship Id="rId497" Type="http://schemas.openxmlformats.org/officeDocument/2006/relationships/hyperlink" Target="mailto:Mike.Clampitt@ncleg.net" TargetMode="External" /><Relationship Id="rId498" Type="http://schemas.openxmlformats.org/officeDocument/2006/relationships/hyperlink" Target="http://www.ncleg.net/GIS/Download/Maps_Reports/MemberPageMaps/house/NCHouse_distDetail_119.pdf" TargetMode="External" /><Relationship Id="rId499" Type="http://schemas.openxmlformats.org/officeDocument/2006/relationships/hyperlink" Target="https://twitter.com/MikeClampitt" TargetMode="External" /><Relationship Id="rId500" Type="http://schemas.openxmlformats.org/officeDocument/2006/relationships/hyperlink" Target="http://www.ncleg.net/gascripts/members/viewMember.pl?sChamber=House&amp;nUserID=716" TargetMode="External" /><Relationship Id="rId501" Type="http://schemas.openxmlformats.org/officeDocument/2006/relationships/hyperlink" Target="mailto:Kevin.Corbin@ncleg.net" TargetMode="External" /><Relationship Id="rId502" Type="http://schemas.openxmlformats.org/officeDocument/2006/relationships/hyperlink" Target="http://www.ncleg.net/GIS/Download/Maps_Reports/MemberPageMaps/house/NCHouse_distDetail_120.pdf" TargetMode="External" /><Relationship Id="rId503" Type="http://schemas.openxmlformats.org/officeDocument/2006/relationships/hyperlink" Target="http://www.ncleg.net/gascripts/members/memberListNoPic.pl?sChamber=senate&amp;sSortOrder=party" TargetMode="External" /><Relationship Id="rId504" Type="http://schemas.openxmlformats.org/officeDocument/2006/relationships/hyperlink" Target="http://www.ncleg.net/gascripts/members/memberListNoPic.pl?sChamber=senate&amp;sSortOrder=district" TargetMode="External" /><Relationship Id="rId505" Type="http://schemas.openxmlformats.org/officeDocument/2006/relationships/hyperlink" Target="http://www.ncleg.net/gascripts/members/viewMember.pl?sChamber=Senate&amp;nUserID=392" TargetMode="External" /><Relationship Id="rId506" Type="http://schemas.openxmlformats.org/officeDocument/2006/relationships/hyperlink" Target="mailto:John.Alexander@ncleg.net" TargetMode="External" /><Relationship Id="rId507" Type="http://schemas.openxmlformats.org/officeDocument/2006/relationships/hyperlink" Target="http://www.ncleg.net/GIS/Download/Maps_Reports/MemberPageMaps/senate/NCSenate_distDetail_15.pdf" TargetMode="External" /><Relationship Id="rId508" Type="http://schemas.openxmlformats.org/officeDocument/2006/relationships/hyperlink" Target="http://www.ncleg.net/gascripts/counties/counties.pl?county=Wake" TargetMode="External" /><Relationship Id="rId509" Type="http://schemas.openxmlformats.org/officeDocument/2006/relationships/hyperlink" Target="http://www.ncleg.net/gascripts/members/viewMember.pl?sChamber=Senate&amp;nUserID=396" TargetMode="External" /><Relationship Id="rId510" Type="http://schemas.openxmlformats.org/officeDocument/2006/relationships/hyperlink" Target="mailto:Deanna.Ballard@ncleg.net" TargetMode="External" /><Relationship Id="rId511" Type="http://schemas.openxmlformats.org/officeDocument/2006/relationships/hyperlink" Target="http://www.ncleg.net/GIS/Download/Maps_Reports/MemberPageMaps/senate/NCSenate_distDetail_45.pdf" TargetMode="External" /><Relationship Id="rId512" Type="http://schemas.openxmlformats.org/officeDocument/2006/relationships/hyperlink" Target="http://www.ncleg.net/gascripts/members/viewMember.pl?sChamber=Senate&amp;nUserID=369" TargetMode="External" /><Relationship Id="rId513" Type="http://schemas.openxmlformats.org/officeDocument/2006/relationships/hyperlink" Target="mailto:Chad.Barefoot@ncleg.net" TargetMode="External" /><Relationship Id="rId514" Type="http://schemas.openxmlformats.org/officeDocument/2006/relationships/hyperlink" Target="http://www.ncleg.net/GIS/Download/Maps_Reports/MemberPageMaps/senate/NCSenate_distDetail_18.pdf" TargetMode="External" /><Relationship Id="rId515" Type="http://schemas.openxmlformats.org/officeDocument/2006/relationships/hyperlink" Target="http://www.ncleg.net/gascripts/members/viewMember.pl?sChamber=Senate&amp;nUserID=368" TargetMode="External" /><Relationship Id="rId516" Type="http://schemas.openxmlformats.org/officeDocument/2006/relationships/hyperlink" Target="mailto:Tamara.Barringer@ncleg.net" TargetMode="External" /><Relationship Id="rId517" Type="http://schemas.openxmlformats.org/officeDocument/2006/relationships/hyperlink" Target="http://www.ncleg.net/GIS/Download/Maps_Reports/MemberPageMaps/senate/NCSenate_distDetail_17.pdf" TargetMode="External" /><Relationship Id="rId518" Type="http://schemas.openxmlformats.org/officeDocument/2006/relationships/hyperlink" Target="http://www.ncleg.net/gascripts/counties/counties.pl?county=Wake" TargetMode="External" /><Relationship Id="rId519" Type="http://schemas.openxmlformats.org/officeDocument/2006/relationships/hyperlink" Target="http://www.ncleg.net/gascripts/members/viewMember.pl?sChamber=Senate&amp;nUserID=64" TargetMode="External" /><Relationship Id="rId520" Type="http://schemas.openxmlformats.org/officeDocument/2006/relationships/hyperlink" Target="mailto:Phil.Berger@ncleg.net" TargetMode="External" /><Relationship Id="rId521" Type="http://schemas.openxmlformats.org/officeDocument/2006/relationships/hyperlink" Target="http://www.ncleg.net/GIS/Download/Maps_Reports/MemberPageMaps/senate/NCSenate_distDetail_26.pdf" TargetMode="External" /><Relationship Id="rId522" Type="http://schemas.openxmlformats.org/officeDocument/2006/relationships/hyperlink" Target="http://www.ncleg.net/gascripts/members/viewMember.pl?sChamber=Senate&amp;nUserID=398" TargetMode="External" /><Relationship Id="rId523" Type="http://schemas.openxmlformats.org/officeDocument/2006/relationships/hyperlink" Target="mailto:Dan.Bishop@ncleg.net" TargetMode="External" /><Relationship Id="rId524" Type="http://schemas.openxmlformats.org/officeDocument/2006/relationships/hyperlink" Target="http://www.ncleg.net/GIS/Download/Maps_Reports/MemberPageMaps/senate/NCSenate_distDetail_39.pdf" TargetMode="External" /><Relationship Id="rId525" Type="http://schemas.openxmlformats.org/officeDocument/2006/relationships/hyperlink" Target="http://www.ncleg.net/gascripts/counties/counties.pl?county=Mecklenburg" TargetMode="External" /><Relationship Id="rId526" Type="http://schemas.openxmlformats.org/officeDocument/2006/relationships/hyperlink" Target="http://www.ncleg.net/gascripts/members/viewMember.pl?sChamber=Senate&amp;nUserID=268" TargetMode="External" /><Relationship Id="rId527" Type="http://schemas.openxmlformats.org/officeDocument/2006/relationships/hyperlink" Target="mailto:Dan.Blue@ncleg.net" TargetMode="External" /><Relationship Id="rId528" Type="http://schemas.openxmlformats.org/officeDocument/2006/relationships/hyperlink" Target="http://www.ncleg.net/GIS/Download/Maps_Reports/MemberPageMaps/senate/NCSenate_distDetail_14.pdf" TargetMode="External" /><Relationship Id="rId529" Type="http://schemas.openxmlformats.org/officeDocument/2006/relationships/hyperlink" Target="http://www.ncleg.net/gascripts/counties/counties.pl?county=Wake" TargetMode="External" /><Relationship Id="rId530" Type="http://schemas.openxmlformats.org/officeDocument/2006/relationships/hyperlink" Target="http://www.ncleg.net/gascripts/members/viewMember.pl?sChamber=Senate&amp;nUserID=399" TargetMode="External" /><Relationship Id="rId531" Type="http://schemas.openxmlformats.org/officeDocument/2006/relationships/hyperlink" Target="mailto:Danny.Britt@ncleg.net" TargetMode="External" /><Relationship Id="rId532" Type="http://schemas.openxmlformats.org/officeDocument/2006/relationships/hyperlink" Target="http://www.ncleg.net/GIS/Download/Maps_Reports/MemberPageMaps/senate/NCSenate_distDetail_13.pdf" TargetMode="External" /><Relationship Id="rId533" Type="http://schemas.openxmlformats.org/officeDocument/2006/relationships/hyperlink" Target="http://www.ncleg.net/gascripts/members/viewMember.pl?sChamber=Senate&amp;nUserID=139" TargetMode="External" /><Relationship Id="rId534" Type="http://schemas.openxmlformats.org/officeDocument/2006/relationships/hyperlink" Target="mailto:Harry.Brown@ncleg.net" TargetMode="External" /><Relationship Id="rId535" Type="http://schemas.openxmlformats.org/officeDocument/2006/relationships/hyperlink" Target="http://www.ncleg.net/GIS/Download/Maps_Reports/MemberPageMaps/senate/NCSenate_distDetail_6.pdf" TargetMode="External" /><Relationship Id="rId536" Type="http://schemas.openxmlformats.org/officeDocument/2006/relationships/hyperlink" Target="http://www.ncleg.net/gascripts/members/viewMember.pl?sChamber=Senate&amp;nUserID=382" TargetMode="External" /><Relationship Id="rId537" Type="http://schemas.openxmlformats.org/officeDocument/2006/relationships/hyperlink" Target="mailto:Angela.Bryant@ncleg.net" TargetMode="External" /><Relationship Id="rId538" Type="http://schemas.openxmlformats.org/officeDocument/2006/relationships/hyperlink" Target="http://www.ncleg.net/GIS/Download/Maps_Reports/MemberPageMaps/senate/NCSenate_distDetail_4.pdf" TargetMode="External" /><Relationship Id="rId539" Type="http://schemas.openxmlformats.org/officeDocument/2006/relationships/hyperlink" Target="http://www.ncleg.net/gascripts/members/viewMember.pl?sChamber=Senate&amp;nUserID=395" TargetMode="External" /><Relationship Id="rId540" Type="http://schemas.openxmlformats.org/officeDocument/2006/relationships/hyperlink" Target="mailto:Jay.Chaudhuri@ncleg.net" TargetMode="External" /><Relationship Id="rId541" Type="http://schemas.openxmlformats.org/officeDocument/2006/relationships/hyperlink" Target="http://www.ncleg.net/GIS/Download/Maps_Reports/MemberPageMaps/senate/NCSenate_distDetail_16.pdf" TargetMode="External" /><Relationship Id="rId542" Type="http://schemas.openxmlformats.org/officeDocument/2006/relationships/hyperlink" Target="http://www.ncleg.net/gascripts/counties/counties.pl?county=Wake" TargetMode="External" /><Relationship Id="rId543" Type="http://schemas.openxmlformats.org/officeDocument/2006/relationships/hyperlink" Target="http://www.ncleg.net/gascripts/members/viewMember.pl?sChamber=Senate&amp;nUserID=380" TargetMode="External" /><Relationship Id="rId544" Type="http://schemas.openxmlformats.org/officeDocument/2006/relationships/hyperlink" Target="mailto:Ben.Clark@ncleg.net" TargetMode="External" /><Relationship Id="rId545" Type="http://schemas.openxmlformats.org/officeDocument/2006/relationships/hyperlink" Target="http://www.ncleg.net/GIS/Download/Maps_Reports/MemberPageMaps/senate/NCSenate_distDetail_21.pdf" TargetMode="External" /><Relationship Id="rId546" Type="http://schemas.openxmlformats.org/officeDocument/2006/relationships/hyperlink" Target="http://www.ncleg.net/gascripts/members/viewMember.pl?sChamber=Senate&amp;nUserID=381" TargetMode="External" /><Relationship Id="rId547" Type="http://schemas.openxmlformats.org/officeDocument/2006/relationships/hyperlink" Target="mailto:Bill.Cook@ncleg.net" TargetMode="External" /><Relationship Id="rId548" Type="http://schemas.openxmlformats.org/officeDocument/2006/relationships/hyperlink" Target="http://www.ncleg.net/GIS/Download/Maps_Reports/MemberPageMaps/senate/NCSenate_distDetail_1.pdf" TargetMode="External" /><Relationship Id="rId549" Type="http://schemas.openxmlformats.org/officeDocument/2006/relationships/hyperlink" Target="http://www.ncleg.net/gascripts/members/viewMember.pl?sChamber=Senate&amp;nUserID=378" TargetMode="External" /><Relationship Id="rId550" Type="http://schemas.openxmlformats.org/officeDocument/2006/relationships/hyperlink" Target="mailto:David.Curtis@ncleg.net" TargetMode="External" /><Relationship Id="rId551" Type="http://schemas.openxmlformats.org/officeDocument/2006/relationships/hyperlink" Target="http://www.ncleg.net/GIS/Download/Maps_Reports/MemberPageMaps/senate/NCSenate_distDetail_44.pdf" TargetMode="External" /><Relationship Id="rId552" Type="http://schemas.openxmlformats.org/officeDocument/2006/relationships/hyperlink" Target="http://www.ncleg.net/gascripts/members/viewMember.pl?sChamber=Senate&amp;nUserID=295" TargetMode="External" /><Relationship Id="rId553" Type="http://schemas.openxmlformats.org/officeDocument/2006/relationships/hyperlink" Target="mailto:Warren.Daniel@ncleg.net" TargetMode="External" /><Relationship Id="rId554" Type="http://schemas.openxmlformats.org/officeDocument/2006/relationships/hyperlink" Target="http://www.ncleg.net/GIS/Download/Maps_Reports/MemberPageMaps/senate/NCSenate_distDetail_46.pdf" TargetMode="External" /><Relationship Id="rId555" Type="http://schemas.openxmlformats.org/officeDocument/2006/relationships/hyperlink" Target="http://www.ncleg.net/gascripts/members/viewMember.pl?sChamber=Senate&amp;nUserID=230" TargetMode="External" /><Relationship Id="rId556" Type="http://schemas.openxmlformats.org/officeDocument/2006/relationships/hyperlink" Target="mailto:Don.Davis@ncleg.net" TargetMode="External" /><Relationship Id="rId557" Type="http://schemas.openxmlformats.org/officeDocument/2006/relationships/hyperlink" Target="http://www.ncleg.net/GIS/Download/Maps_Reports/MemberPageMaps/senate/NCSenate_distDetail_5.pdf" TargetMode="External" /><Relationship Id="rId558" Type="http://schemas.openxmlformats.org/officeDocument/2006/relationships/hyperlink" Target="http://www.ncleg.net/gascripts/members/viewMember.pl?sChamber=Senate&amp;nUserID=357" TargetMode="External" /><Relationship Id="rId559" Type="http://schemas.openxmlformats.org/officeDocument/2006/relationships/hyperlink" Target="mailto:Jim.Davis@ncleg.net" TargetMode="External" /><Relationship Id="rId560" Type="http://schemas.openxmlformats.org/officeDocument/2006/relationships/hyperlink" Target="http://www.ncleg.net/GIS/Download/Maps_Reports/MemberPageMaps/senate/NCSenate_distDetail_50.pdf" TargetMode="External" /><Relationship Id="rId561" Type="http://schemas.openxmlformats.org/officeDocument/2006/relationships/hyperlink" Target="http://www.ncleg.net/gascripts/members/viewMember.pl?sChamber=Senate&amp;nUserID=401" TargetMode="External" /><Relationship Id="rId562" Type="http://schemas.openxmlformats.org/officeDocument/2006/relationships/hyperlink" Target="mailto:Cathy.Dunn@ncleg.net" TargetMode="External" /><Relationship Id="rId563" Type="http://schemas.openxmlformats.org/officeDocument/2006/relationships/hyperlink" Target="http://www.ncleg.net/GIS/Download/Maps_Reports/MemberPageMaps/senate/NCSenate_distDetail_33.pdf" TargetMode="External" /><Relationship Id="rId564" Type="http://schemas.openxmlformats.org/officeDocument/2006/relationships/hyperlink" Target="http://www.ncleg.net/gascripts/members/viewMember.pl?sChamber=Senate&amp;nUserID=397" TargetMode="External" /><Relationship Id="rId565" Type="http://schemas.openxmlformats.org/officeDocument/2006/relationships/hyperlink" Target="mailto:Chuck.Edwards@ncleg.net" TargetMode="External" /><Relationship Id="rId566" Type="http://schemas.openxmlformats.org/officeDocument/2006/relationships/hyperlink" Target="http://www.ncleg.net/GIS/Download/Maps_Reports/MemberPageMaps/senate/NCSenate_distDetail_48.pdf" TargetMode="External" /><Relationship Id="rId567" Type="http://schemas.openxmlformats.org/officeDocument/2006/relationships/hyperlink" Target="http://www.ncleg.net/gascripts/members/viewMember.pl?sChamber=Senate&amp;nUserID=370" TargetMode="External" /><Relationship Id="rId568" Type="http://schemas.openxmlformats.org/officeDocument/2006/relationships/hyperlink" Target="mailto:Joel.Ford@ncleg.net" TargetMode="External" /><Relationship Id="rId569" Type="http://schemas.openxmlformats.org/officeDocument/2006/relationships/hyperlink" Target="http://www.ncleg.net/GIS/Download/Maps_Reports/MemberPageMaps/senate/NCSenate_distDetail_38.pdf" TargetMode="External" /><Relationship Id="rId570" Type="http://schemas.openxmlformats.org/officeDocument/2006/relationships/hyperlink" Target="http://www.ncleg.net/gascripts/counties/counties.pl?county=Mecklenburg" TargetMode="External" /><Relationship Id="rId571" Type="http://schemas.openxmlformats.org/officeDocument/2006/relationships/hyperlink" Target="http://www.ncleg.net/gascripts/members/viewMember.pl?sChamber=Senate&amp;nUserID=383" TargetMode="External" /><Relationship Id="rId572" Type="http://schemas.openxmlformats.org/officeDocument/2006/relationships/hyperlink" Target="mailto:Valerie.Foushee@ncleg.net" TargetMode="External" /><Relationship Id="rId573" Type="http://schemas.openxmlformats.org/officeDocument/2006/relationships/hyperlink" Target="http://www.ncleg.net/GIS/Download/Maps_Reports/MemberPageMaps/senate/NCSenate_distDetail_23.pdf" TargetMode="External" /><Relationship Id="rId574" Type="http://schemas.openxmlformats.org/officeDocument/2006/relationships/hyperlink" Target="http://www.ncleg.net/gascripts/members/viewMember.pl?sChamber=Senate&amp;nUserID=276" TargetMode="External" /><Relationship Id="rId575" Type="http://schemas.openxmlformats.org/officeDocument/2006/relationships/hyperlink" Target="mailto:Rick.Gunn@ncleg.net" TargetMode="External" /><Relationship Id="rId576" Type="http://schemas.openxmlformats.org/officeDocument/2006/relationships/hyperlink" Target="http://www.ncleg.net/GIS/Download/Maps_Reports/MemberPageMaps/senate/NCSenate_distDetail_24.pdf" TargetMode="External" /><Relationship Id="rId577" Type="http://schemas.openxmlformats.org/officeDocument/2006/relationships/hyperlink" Target="http://www.ncleg.net/gascripts/members/viewMember.pl?sChamber=Senate&amp;nUserID=283" TargetMode="External" /><Relationship Id="rId578" Type="http://schemas.openxmlformats.org/officeDocument/2006/relationships/hyperlink" Target="mailto:Kathy.Harrington@ncleg.net" TargetMode="External" /><Relationship Id="rId579" Type="http://schemas.openxmlformats.org/officeDocument/2006/relationships/hyperlink" Target="http://www.ncleg.net/GIS/Download/Maps_Reports/MemberPageMaps/senate/NCSenate_distDetail_43.pdf" TargetMode="External" /><Relationship Id="rId580" Type="http://schemas.openxmlformats.org/officeDocument/2006/relationships/hyperlink" Target="http://www.ncleg.net/gascripts/counties/counties.pl?county=Gaston" TargetMode="External" /><Relationship Id="rId581" Type="http://schemas.openxmlformats.org/officeDocument/2006/relationships/hyperlink" Target="http://www.ncleg.net/gascripts/members/viewMember.pl?sChamber=Senate&amp;nUserID=298" TargetMode="External" /><Relationship Id="rId582" Type="http://schemas.openxmlformats.org/officeDocument/2006/relationships/hyperlink" Target="mailto:Ralph.Hise@ncleg.net" TargetMode="External" /><Relationship Id="rId583" Type="http://schemas.openxmlformats.org/officeDocument/2006/relationships/hyperlink" Target="http://www.ncleg.net/GIS/Download/Maps_Reports/MemberPageMaps/senate/NCSenate_distDetail_47.pdf" TargetMode="External" /><Relationship Id="rId584" Type="http://schemas.openxmlformats.org/officeDocument/2006/relationships/hyperlink" Target="http://www.ncleg.net/gascripts/members/viewMember.pl?sChamber=Senate&amp;nUserID=400" TargetMode="External" /><Relationship Id="rId585" Type="http://schemas.openxmlformats.org/officeDocument/2006/relationships/hyperlink" Target="mailto:Rick.Horner@ncleg.net" TargetMode="External" /><Relationship Id="rId586" Type="http://schemas.openxmlformats.org/officeDocument/2006/relationships/hyperlink" Target="http://www.ncleg.net/GIS/Download/Maps_Reports/MemberPageMaps/senate/NCSenate_distDetail_11.pdf" TargetMode="External" /><Relationship Id="rId587" Type="http://schemas.openxmlformats.org/officeDocument/2006/relationships/hyperlink" Target="http://www.ncleg.net/gascripts/members/viewMember.pl?sChamber=Senate&amp;nUserID=386" TargetMode="External" /><Relationship Id="rId588" Type="http://schemas.openxmlformats.org/officeDocument/2006/relationships/hyperlink" Target="mailto:Jeff.Jackson@ncleg.net" TargetMode="External" /><Relationship Id="rId589" Type="http://schemas.openxmlformats.org/officeDocument/2006/relationships/hyperlink" Target="http://www.ncleg.net/GIS/Download/Maps_Reports/MemberPageMaps/senate/NCSenate_distDetail_10.pdf" TargetMode="External" /><Relationship Id="rId590" Type="http://schemas.openxmlformats.org/officeDocument/2006/relationships/hyperlink" Target="http://www.ncleg.net/gascripts/members/viewMember.pl?sChamber=Senate&amp;nUserID=281" TargetMode="External" /><Relationship Id="rId591" Type="http://schemas.openxmlformats.org/officeDocument/2006/relationships/hyperlink" Target="mailto:Brent.Jackson@ncleg.net" TargetMode="External" /><Relationship Id="rId592" Type="http://schemas.openxmlformats.org/officeDocument/2006/relationships/hyperlink" Target="http://www.ncleg.net/GIS/Download/Maps_Reports/MemberPageMaps/senate/NCSenate_distDetail_37.pdf" TargetMode="External" /><Relationship Id="rId593" Type="http://schemas.openxmlformats.org/officeDocument/2006/relationships/hyperlink" Target="http://www.ncleg.net/gascripts/counties/counties.pl?county=Mecklenburg" TargetMode="External" /><Relationship Id="rId594" Type="http://schemas.openxmlformats.org/officeDocument/2006/relationships/hyperlink" Target="http://www.ncleg.net/gascripts/members/viewMember.pl?sChamber=Senate&amp;nUserID=384" TargetMode="External" /><Relationship Id="rId595" Type="http://schemas.openxmlformats.org/officeDocument/2006/relationships/hyperlink" Target="mailto:Joyce.Krawiec@ncleg.net" TargetMode="External" /><Relationship Id="rId596" Type="http://schemas.openxmlformats.org/officeDocument/2006/relationships/hyperlink" Target="http://www.ncleg.net/GIS/Download/Maps_Reports/MemberPageMaps/senate/NCSenate_distDetail_31.pdf" TargetMode="External" /><Relationship Id="rId597" Type="http://schemas.openxmlformats.org/officeDocument/2006/relationships/hyperlink" Target="http://www.ncleg.net/gascripts/members/viewMember.pl?sChamber=Senate&amp;nUserID=387" TargetMode="External" /><Relationship Id="rId598" Type="http://schemas.openxmlformats.org/officeDocument/2006/relationships/hyperlink" Target="mailto:Michael.Lee@ncleg.net" TargetMode="External" /><Relationship Id="rId599" Type="http://schemas.openxmlformats.org/officeDocument/2006/relationships/hyperlink" Target="http://www.ncleg.net/GIS/Download/Maps_Reports/MemberPageMaps/senate/NCSenate_distDetail_9.pdf" TargetMode="External" /><Relationship Id="rId600" Type="http://schemas.openxmlformats.org/officeDocument/2006/relationships/hyperlink" Target="http://www.ncleg.net/gascripts/counties/counties.pl?county=New%20Hanover" TargetMode="External" /><Relationship Id="rId601" Type="http://schemas.openxmlformats.org/officeDocument/2006/relationships/hyperlink" Target="http://www.ncleg.net/gascripts/members/viewMember.pl?sChamber=Senate&amp;nUserID=394" TargetMode="External" /><Relationship Id="rId602" Type="http://schemas.openxmlformats.org/officeDocument/2006/relationships/hyperlink" Target="mailto:Paul.Lowe@ncleg.net" TargetMode="External" /><Relationship Id="rId603" Type="http://schemas.openxmlformats.org/officeDocument/2006/relationships/hyperlink" Target="http://www.ncleg.net/GIS/Download/Maps_Reports/MemberPageMaps/senate/NCSenate_distDetail_32.pdf" TargetMode="External" /><Relationship Id="rId604" Type="http://schemas.openxmlformats.org/officeDocument/2006/relationships/hyperlink" Target="http://www.ncleg.net/gascripts/counties/counties.pl?county=Forsyth" TargetMode="External" /><Relationship Id="rId605" Type="http://schemas.openxmlformats.org/officeDocument/2006/relationships/hyperlink" Target="http://www.ncleg.net/gascripts/members/viewMember.pl?sChamber=Senate&amp;nUserID=389" TargetMode="External" /><Relationship Id="rId606" Type="http://schemas.openxmlformats.org/officeDocument/2006/relationships/hyperlink" Target="mailto:Tom.McInnis@ncleg.net" TargetMode="External" /><Relationship Id="rId607" Type="http://schemas.openxmlformats.org/officeDocument/2006/relationships/hyperlink" Target="http://www.ncleg.net/GIS/Download/Maps_Reports/MemberPageMaps/senate/NCSenate_distDetail_25.pdf" TargetMode="External" /><Relationship Id="rId608" Type="http://schemas.openxmlformats.org/officeDocument/2006/relationships/hyperlink" Target="http://www.ncleg.net/gascripts/members/viewMember.pl?sChamber=Senate&amp;nUserID=228" TargetMode="External" /><Relationship Id="rId609" Type="http://schemas.openxmlformats.org/officeDocument/2006/relationships/hyperlink" Target="mailto:Floyd.McKissick@ncleg.net" TargetMode="External" /><Relationship Id="rId610" Type="http://schemas.openxmlformats.org/officeDocument/2006/relationships/hyperlink" Target="http://www.ncleg.net/GIS/Download/Maps_Reports/MemberPageMaps/senate/NCSenate_distDetail_20.pdf" TargetMode="External" /><Relationship Id="rId611" Type="http://schemas.openxmlformats.org/officeDocument/2006/relationships/hyperlink" Target="http://www.ncleg.net/gascripts/members/viewMember.pl?sChamber=Senate&amp;nUserID=305" TargetMode="External" /><Relationship Id="rId612" Type="http://schemas.openxmlformats.org/officeDocument/2006/relationships/hyperlink" Target="mailto:Wesley.Meredith@ncleg.net" TargetMode="External" /><Relationship Id="rId613" Type="http://schemas.openxmlformats.org/officeDocument/2006/relationships/hyperlink" Target="http://www.ncleg.net/GIS/Download/Maps_Reports/MemberPageMaps/senate/NCSenate_distDetail_19.pdf" TargetMode="External" /><Relationship Id="rId614" Type="http://schemas.openxmlformats.org/officeDocument/2006/relationships/hyperlink" Target="http://www.ncleg.net/gascripts/counties/counties.pl?county=Cumberland" TargetMode="External" /><Relationship Id="rId615" Type="http://schemas.openxmlformats.org/officeDocument/2006/relationships/hyperlink" Target="http://www.ncleg.net/gascripts/members/viewMember.pl?sChamber=Senate&amp;nUserID=402" TargetMode="External" /><Relationship Id="rId616" Type="http://schemas.openxmlformats.org/officeDocument/2006/relationships/hyperlink" Target="mailto:Paul.Newton@ncleg.net" TargetMode="External" /><Relationship Id="rId617" Type="http://schemas.openxmlformats.org/officeDocument/2006/relationships/hyperlink" Target="http://www.ncleg.net/GIS/Download/Maps_Reports/MemberPageMaps/senate/NCSenate_distDetail_36.pdf" TargetMode="External" /><Relationship Id="rId618" Type="http://schemas.openxmlformats.org/officeDocument/2006/relationships/hyperlink" Target="http://www.ncleg.net/gascripts/members/viewMember.pl?sChamber=Senate&amp;nUserID=273" TargetMode="External" /><Relationship Id="rId619" Type="http://schemas.openxmlformats.org/officeDocument/2006/relationships/hyperlink" Target="mailto:Louis.Pate@ncleg.net" TargetMode="External" /><Relationship Id="rId620" Type="http://schemas.openxmlformats.org/officeDocument/2006/relationships/hyperlink" Target="http://www.ncleg.net/GIS/Download/Maps_Reports/MemberPageMaps/senate/NCSenate_distDetail_7.pdf" TargetMode="External" /><Relationship Id="rId621" Type="http://schemas.openxmlformats.org/officeDocument/2006/relationships/hyperlink" Target="http://www.ncleg.net/gascripts/members/viewMember.pl?sChamber=Senate&amp;nUserID=373" TargetMode="External" /><Relationship Id="rId622" Type="http://schemas.openxmlformats.org/officeDocument/2006/relationships/hyperlink" Target="mailto:Ron.Rabin@ncleg.net" TargetMode="External" /><Relationship Id="rId623" Type="http://schemas.openxmlformats.org/officeDocument/2006/relationships/hyperlink" Target="http://www.ncleg.net/GIS/Download/Maps_Reports/MemberPageMaps/senate/NCSenate_distDetail_12.pdf" TargetMode="External" /><Relationship Id="rId624" Type="http://schemas.openxmlformats.org/officeDocument/2006/relationships/hyperlink" Target="http://www.ncleg.net/gascripts/members/viewMember.pl?sChamber=Senate&amp;nUserID=303" TargetMode="External" /><Relationship Id="rId625" Type="http://schemas.openxmlformats.org/officeDocument/2006/relationships/hyperlink" Target="mailto:Bill.Rabon@ncleg.net" TargetMode="External" /><Relationship Id="rId626" Type="http://schemas.openxmlformats.org/officeDocument/2006/relationships/hyperlink" Target="http://www.ncleg.net/GIS/Download/Maps_Reports/MemberPageMaps/senate/NCSenate_distDetail_8.pdf" TargetMode="External" /><Relationship Id="rId627" Type="http://schemas.openxmlformats.org/officeDocument/2006/relationships/hyperlink" Target="http://www.ncleg.net/gascripts/members/viewMember.pl?sChamber=Senate&amp;nUserID=374" TargetMode="External" /><Relationship Id="rId628" Type="http://schemas.openxmlformats.org/officeDocument/2006/relationships/hyperlink" Target="mailto:Shirley.Randleman@ncleg.net" TargetMode="External" /><Relationship Id="rId629" Type="http://schemas.openxmlformats.org/officeDocument/2006/relationships/hyperlink" Target="http://www.ncleg.net/GIS/Download/Maps_Reports/MemberPageMaps/senate/NCSenate_distDetail_30.pdf" TargetMode="External" /><Relationship Id="rId630" Type="http://schemas.openxmlformats.org/officeDocument/2006/relationships/hyperlink" Target="http://www.ncleg.net/gascripts/members/viewMember.pl?sChamber=Senate&amp;nUserID=364" TargetMode="External" /><Relationship Id="rId631" Type="http://schemas.openxmlformats.org/officeDocument/2006/relationships/hyperlink" Target="mailto:Gladys.Robinson@ncleg.net" TargetMode="External" /><Relationship Id="rId632" Type="http://schemas.openxmlformats.org/officeDocument/2006/relationships/hyperlink" Target="http://www.ncleg.net/GIS/Download/Maps_Reports/MemberPageMaps/senate/NCSenate_distDetail_28.pdf" TargetMode="External" /><Relationship Id="rId633" Type="http://schemas.openxmlformats.org/officeDocument/2006/relationships/hyperlink" Target="http://www.ncleg.net/gascripts/counties/counties.pl?county=Guilford" TargetMode="External" /><Relationship Id="rId634" Type="http://schemas.openxmlformats.org/officeDocument/2006/relationships/hyperlink" Target="http://www.ncleg.net/gascripts/members/viewMember.pl?sChamber=Senate&amp;nUserID=375" TargetMode="External" /><Relationship Id="rId635" Type="http://schemas.openxmlformats.org/officeDocument/2006/relationships/hyperlink" Target="mailto:Norman.Sanderson@ncleg.net" TargetMode="External" /><Relationship Id="rId636" Type="http://schemas.openxmlformats.org/officeDocument/2006/relationships/hyperlink" Target="http://www.ncleg.net/GIS/Download/Maps_Reports/MemberPageMaps/senate/NCSenate_distDetail_2.pdf" TargetMode="External" /><Relationship Id="rId637" Type="http://schemas.openxmlformats.org/officeDocument/2006/relationships/hyperlink" Target="http://www.ncleg.net/gascripts/members/viewMember.pl?sChamber=Senate&amp;nUserID=391" TargetMode="External" /><Relationship Id="rId638" Type="http://schemas.openxmlformats.org/officeDocument/2006/relationships/hyperlink" Target="mailto:Erica.Smith-Ingram@ncleg.net" TargetMode="External" /><Relationship Id="rId639" Type="http://schemas.openxmlformats.org/officeDocument/2006/relationships/hyperlink" Target="http://www.ncleg.net/GIS/Download/Maps_Reports/MemberPageMaps/senate/NCSenate_distDetail_3.pdf" TargetMode="External" /><Relationship Id="rId640" Type="http://schemas.openxmlformats.org/officeDocument/2006/relationships/hyperlink" Target="http://www.ncleg.net/gascripts/members/viewMember.pl?sChamber=Senate&amp;nUserID=376" TargetMode="External" /><Relationship Id="rId641" Type="http://schemas.openxmlformats.org/officeDocument/2006/relationships/hyperlink" Target="mailto:Jeff.Tarte@ncleg.net" TargetMode="External" /><Relationship Id="rId642" Type="http://schemas.openxmlformats.org/officeDocument/2006/relationships/hyperlink" Target="http://www.ncleg.net/GIS/Download/Maps_Reports/MemberPageMaps/senate/NCSenate_distDetail_41.pdf" TargetMode="External" /><Relationship Id="rId643" Type="http://schemas.openxmlformats.org/officeDocument/2006/relationships/hyperlink" Target="http://www.ncleg.net/gascripts/counties/counties.pl?county=Mecklenburg" TargetMode="External" /><Relationship Id="rId644" Type="http://schemas.openxmlformats.org/officeDocument/2006/relationships/hyperlink" Target="http://www.ncleg.net/gascripts/members/viewMember.pl?sChamber=Senate&amp;nUserID=99" TargetMode="External" /><Relationship Id="rId645" Type="http://schemas.openxmlformats.org/officeDocument/2006/relationships/hyperlink" Target="mailto:Jerry.Tillman@ncleg.net" TargetMode="External" /><Relationship Id="rId646" Type="http://schemas.openxmlformats.org/officeDocument/2006/relationships/hyperlink" Target="http://www.ncleg.net/GIS/Download/Maps_Reports/MemberPageMaps/senate/NCSenate_distDetail_29.pdf" TargetMode="External" /><Relationship Id="rId647" Type="http://schemas.openxmlformats.org/officeDocument/2006/relationships/hyperlink" Target="http://www.ncleg.net/gascripts/members/viewMember.pl?sChamber=Senate&amp;nUserID=310" TargetMode="External" /><Relationship Id="rId648" Type="http://schemas.openxmlformats.org/officeDocument/2006/relationships/hyperlink" Target="mailto:Tommy.Tucker@ncleg.net" TargetMode="External" /><Relationship Id="rId649" Type="http://schemas.openxmlformats.org/officeDocument/2006/relationships/hyperlink" Target="http://www.ncleg.net/GIS/Download/Maps_Reports/MemberPageMaps/senate/NCSenate_distDetail_35.pdf" TargetMode="External" /><Relationship Id="rId650" Type="http://schemas.openxmlformats.org/officeDocument/2006/relationships/hyperlink" Target="http://www.ncleg.net/gascripts/counties/counties.pl?county=Union" TargetMode="External" /><Relationship Id="rId651" Type="http://schemas.openxmlformats.org/officeDocument/2006/relationships/hyperlink" Target="http://www.ncleg.net/gascripts/members/viewMember.pl?sChamber=Senate&amp;nUserID=385" TargetMode="External" /><Relationship Id="rId652" Type="http://schemas.openxmlformats.org/officeDocument/2006/relationships/hyperlink" Target="mailto:Terry.VanDuyn@ncleg.net" TargetMode="External" /><Relationship Id="rId653" Type="http://schemas.openxmlformats.org/officeDocument/2006/relationships/hyperlink" Target="http://www.ncleg.net/GIS/Download/Maps_Reports/MemberPageMaps/senate/NCSenate_distDetail_49.pdf" TargetMode="External" /><Relationship Id="rId654" Type="http://schemas.openxmlformats.org/officeDocument/2006/relationships/hyperlink" Target="http://www.ncleg.net/gascripts/counties/counties.pl?county=Buncombe" TargetMode="External" /><Relationship Id="rId655" Type="http://schemas.openxmlformats.org/officeDocument/2006/relationships/hyperlink" Target="http://www.ncleg.net/gascripts/members/viewMember.pl?sChamber=Senate&amp;nUserID=393" TargetMode="External" /><Relationship Id="rId656" Type="http://schemas.openxmlformats.org/officeDocument/2006/relationships/hyperlink" Target="mailto:Joyce.Waddell@ncleg.net" TargetMode="External" /><Relationship Id="rId657" Type="http://schemas.openxmlformats.org/officeDocument/2006/relationships/hyperlink" Target="http://www.ncleg.net/GIS/Download/Maps_Reports/MemberPageMaps/senate/NCSenate_distDetail_40.pdf" TargetMode="External" /><Relationship Id="rId658" Type="http://schemas.openxmlformats.org/officeDocument/2006/relationships/hyperlink" Target="http://www.ncleg.net/gascripts/counties/counties.pl?county=Mecklenburg" TargetMode="External" /><Relationship Id="rId659" Type="http://schemas.openxmlformats.org/officeDocument/2006/relationships/hyperlink" Target="http://www.ncleg.net/gascripts/members/viewMember.pl?sChamber=Senate&amp;nUserID=377" TargetMode="External" /><Relationship Id="rId660" Type="http://schemas.openxmlformats.org/officeDocument/2006/relationships/hyperlink" Target="mailto:Trudy.Wade@ncleg.net" TargetMode="External" /><Relationship Id="rId661" Type="http://schemas.openxmlformats.org/officeDocument/2006/relationships/hyperlink" Target="http://www.ncleg.net/GIS/Download/Maps_Reports/MemberPageMaps/senate/NCSenate_distDetail_27.pdf" TargetMode="External" /><Relationship Id="rId662" Type="http://schemas.openxmlformats.org/officeDocument/2006/relationships/hyperlink" Target="http://www.ncleg.net/gascripts/counties/counties.pl?county=Guilford" TargetMode="External" /><Relationship Id="rId663" Type="http://schemas.openxmlformats.org/officeDocument/2006/relationships/hyperlink" Target="http://www.ncleg.net/gascripts/members/viewMember.pl?sChamber=Senate&amp;nUserID=388" TargetMode="External" /><Relationship Id="rId664" Type="http://schemas.openxmlformats.org/officeDocument/2006/relationships/hyperlink" Target="mailto:Andy.Wells@ncleg.net" TargetMode="External" /><Relationship Id="rId665" Type="http://schemas.openxmlformats.org/officeDocument/2006/relationships/hyperlink" Target="http://www.ncleg.net/GIS/Download/Maps_Reports/MemberPageMaps/senate/NCSenate_distDetail_42.pdf" TargetMode="External" /><Relationship Id="rId666" Type="http://schemas.openxmlformats.org/officeDocument/2006/relationships/hyperlink" Target="http://www.ncleg.net/gascripts/members/viewMember.pl?sChamber=Senate&amp;nUserID=379" TargetMode="External" /><Relationship Id="rId667" Type="http://schemas.openxmlformats.org/officeDocument/2006/relationships/hyperlink" Target="mailto:Mike.Woodard@ncleg.net" TargetMode="External" /><Relationship Id="rId668" Type="http://schemas.openxmlformats.org/officeDocument/2006/relationships/hyperlink" Target="http://www.ncleg.net/GIS/Download/Maps_Reports/MemberPageMaps/senate/NCSenate_distDetail_22.pdf" TargetMode="External" /><Relationship Id="rId669" Type="http://schemas.openxmlformats.org/officeDocument/2006/relationships/hyperlink" Target="mailto:Dan.Barrett@ncleg.ne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cleg.net/gascripts/members/viewMember.pl?sChamber=House&amp;nUserID=697" TargetMode="External" /><Relationship Id="rId2" Type="http://schemas.openxmlformats.org/officeDocument/2006/relationships/hyperlink" Target="mailto:Jay.Adams@ncleg.net" TargetMode="External" /><Relationship Id="rId3" Type="http://schemas.openxmlformats.org/officeDocument/2006/relationships/hyperlink" Target="http://www.ncleg.net/gascripts/members/viewMember.pl?sChamber=House&amp;nUserID=688" TargetMode="External" /><Relationship Id="rId4" Type="http://schemas.openxmlformats.org/officeDocument/2006/relationships/hyperlink" Target="mailto:Gale.Adcock@ncleg.net" TargetMode="External" /><Relationship Id="rId5" Type="http://schemas.openxmlformats.org/officeDocument/2006/relationships/hyperlink" Target="http://www.ncleg.net/gascripts/members/viewMember.pl?sChamber=House&amp;nUserID=689" TargetMode="External" /><Relationship Id="rId6" Type="http://schemas.openxmlformats.org/officeDocument/2006/relationships/hyperlink" Target="mailto:John.Ager@ncleg.net" TargetMode="External" /><Relationship Id="rId7" Type="http://schemas.openxmlformats.org/officeDocument/2006/relationships/hyperlink" Target="http://www.ncleg.net/gascripts/members/viewMember.pl?sChamber=House&amp;nUserID=579" TargetMode="External" /><Relationship Id="rId8" Type="http://schemas.openxmlformats.org/officeDocument/2006/relationships/hyperlink" Target="mailto:Kelly.Alexander@ncleg.net" TargetMode="External" /><Relationship Id="rId9" Type="http://schemas.openxmlformats.org/officeDocument/2006/relationships/hyperlink" Target="http://www.ncleg.net/gascripts/members/viewMember.pl?sChamber=House&amp;nUserID=640" TargetMode="External" /><Relationship Id="rId10" Type="http://schemas.openxmlformats.org/officeDocument/2006/relationships/hyperlink" Target="mailto:Dean.Arp@ncleg.net" TargetMode="External" /><Relationship Id="rId11" Type="http://schemas.openxmlformats.org/officeDocument/2006/relationships/hyperlink" Target="http://www.ncleg.net/gascripts/members/viewMember.pl?sChamber=House&amp;nUserID=710" TargetMode="External" /><Relationship Id="rId12" Type="http://schemas.openxmlformats.org/officeDocument/2006/relationships/hyperlink" Target="mailto:John.Autry@ncleg.net" TargetMode="External" /><Relationship Id="rId13" Type="http://schemas.openxmlformats.org/officeDocument/2006/relationships/hyperlink" Target="http://www.ncleg.net/gascripts/members/viewMember.pl?sChamber=House&amp;nUserID=711" TargetMode="External" /><Relationship Id="rId14" Type="http://schemas.openxmlformats.org/officeDocument/2006/relationships/hyperlink" Target="mailto:Cynthia.Ball@ncleg.net" TargetMode="External" /><Relationship Id="rId15" Type="http://schemas.openxmlformats.org/officeDocument/2006/relationships/hyperlink" Target="http://www.ncleg.net/gascripts/members/viewMember.pl?sChamber=House&amp;nUserID=712" TargetMode="External" /><Relationship Id="rId16" Type="http://schemas.openxmlformats.org/officeDocument/2006/relationships/hyperlink" Target="mailto:Chaz.Beasley@ncleg.net" TargetMode="External" /><Relationship Id="rId17" Type="http://schemas.openxmlformats.org/officeDocument/2006/relationships/hyperlink" Target="http://www.ncleg.net/gascripts/members/viewMember.pl?sChamber=House&amp;nUserID=713" TargetMode="External" /><Relationship Id="rId18" Type="http://schemas.openxmlformats.org/officeDocument/2006/relationships/hyperlink" Target="mailto:Mary.Belk@ncleg.net" TargetMode="External" /><Relationship Id="rId19" Type="http://schemas.openxmlformats.org/officeDocument/2006/relationships/hyperlink" Target="http://www.ncleg.net/gascripts/members/viewMember.pl?sChamber=House&amp;nUserID=661" TargetMode="External" /><Relationship Id="rId20" Type="http://schemas.openxmlformats.org/officeDocument/2006/relationships/hyperlink" Target="mailto:John.Bell@ncleg.net" TargetMode="External" /><Relationship Id="rId21" Type="http://schemas.openxmlformats.org/officeDocument/2006/relationships/hyperlink" Target="http://www.ncleg.net/gascripts/members/viewMember.pl?sChamber=House&amp;nUserID=301" TargetMode="External" /><Relationship Id="rId22" Type="http://schemas.openxmlformats.org/officeDocument/2006/relationships/hyperlink" Target="mailto:Larry.Bell@ncleg.net" TargetMode="External" /><Relationship Id="rId23" Type="http://schemas.openxmlformats.org/officeDocument/2006/relationships/hyperlink" Target="http://www.ncleg.net/gascripts/members/viewMember.pl?sChamber=House&amp;nUserID=580" TargetMode="External" /><Relationship Id="rId24" Type="http://schemas.openxmlformats.org/officeDocument/2006/relationships/hyperlink" Target="mailto:Hugh.Blackwell@ncleg.net" TargetMode="External" /><Relationship Id="rId25" Type="http://schemas.openxmlformats.org/officeDocument/2006/relationships/hyperlink" Target="http://www.ncleg.net/gascripts/members/viewMember.pl?sChamber=House&amp;nUserID=234" TargetMode="External" /><Relationship Id="rId26" Type="http://schemas.openxmlformats.org/officeDocument/2006/relationships/hyperlink" Target="mailto:John.Blust@ncleg.net" TargetMode="External" /><Relationship Id="rId27" Type="http://schemas.openxmlformats.org/officeDocument/2006/relationships/hyperlink" Target="http://www.ncleg.net/gascripts/members/viewMember.pl?sChamber=House&amp;nUserID=581" TargetMode="External" /><Relationship Id="rId28" Type="http://schemas.openxmlformats.org/officeDocument/2006/relationships/hyperlink" Target="mailto:Jamie.Boles@ncleg.net" TargetMode="External" /><Relationship Id="rId29" Type="http://schemas.openxmlformats.org/officeDocument/2006/relationships/hyperlink" Target="http://www.ncleg.net/gascripts/members/viewMember.pl?sChamber=House&amp;nUserID=714" TargetMode="External" /><Relationship Id="rId30" Type="http://schemas.openxmlformats.org/officeDocument/2006/relationships/hyperlink" Target="mailto:Beverly.Boswell@ncleg.net" TargetMode="External" /><Relationship Id="rId31" Type="http://schemas.openxmlformats.org/officeDocument/2006/relationships/hyperlink" Target="http://www.ncleg.net/gascripts/members/viewMember.pl?sChamber=House&amp;nUserID=690" TargetMode="External" /><Relationship Id="rId32" Type="http://schemas.openxmlformats.org/officeDocument/2006/relationships/hyperlink" Target="mailto:John.Bradford@ncleg.net" TargetMode="External" /><Relationship Id="rId33" Type="http://schemas.openxmlformats.org/officeDocument/2006/relationships/hyperlink" Target="http://www.ncleg.net/gascripts/members/viewMember.pl?sChamber=House&amp;nUserID=609" TargetMode="External" /><Relationship Id="rId34" Type="http://schemas.openxmlformats.org/officeDocument/2006/relationships/hyperlink" Target="mailto:Bill.Brawley@ncleg.net" TargetMode="External" /><Relationship Id="rId35" Type="http://schemas.openxmlformats.org/officeDocument/2006/relationships/hyperlink" Target="http://www.ncleg.net/gascripts/members/viewMember.pl?sChamber=House&amp;nUserID=558" TargetMode="External" /><Relationship Id="rId36" Type="http://schemas.openxmlformats.org/officeDocument/2006/relationships/hyperlink" Target="mailto:William.Brisson@ncleg.net" TargetMode="External" /><Relationship Id="rId37" Type="http://schemas.openxmlformats.org/officeDocument/2006/relationships/hyperlink" Target="http://www.ncleg.net/gascripts/members/viewMember.pl?sChamber=House&amp;nUserID=691" TargetMode="External" /><Relationship Id="rId38" Type="http://schemas.openxmlformats.org/officeDocument/2006/relationships/hyperlink" Target="mailto:Cecil.Brockman@ncleg.net" TargetMode="External" /><Relationship Id="rId39" Type="http://schemas.openxmlformats.org/officeDocument/2006/relationships/hyperlink" Target="http://www.ncleg.net/gascripts/members/viewMember.pl?sChamber=House&amp;nUserID=663" TargetMode="External" /><Relationship Id="rId40" Type="http://schemas.openxmlformats.org/officeDocument/2006/relationships/hyperlink" Target="mailto:Mark.Brody@ncleg.net" TargetMode="External" /><Relationship Id="rId41" Type="http://schemas.openxmlformats.org/officeDocument/2006/relationships/hyperlink" Target="http://www.ncleg.net/gascripts/members/viewMember.pl?sChamber=House&amp;nUserID=659" TargetMode="External" /><Relationship Id="rId42" Type="http://schemas.openxmlformats.org/officeDocument/2006/relationships/hyperlink" Target="mailto:Dana.Bumgardner@ncleg.net" TargetMode="External" /><Relationship Id="rId43" Type="http://schemas.openxmlformats.org/officeDocument/2006/relationships/hyperlink" Target="http://www.ncleg.net/gascripts/members/viewMember.pl?sChamber=House&amp;nUserID=582" TargetMode="External" /><Relationship Id="rId44" Type="http://schemas.openxmlformats.org/officeDocument/2006/relationships/hyperlink" Target="mailto:Justin.Burr@ncleg.net" TargetMode="External" /><Relationship Id="rId45" Type="http://schemas.openxmlformats.org/officeDocument/2006/relationships/hyperlink" Target="http://www.ncleg.net/gascripts/members/viewMember.pl?sChamber=House&amp;nUserID=322" TargetMode="External" /><Relationship Id="rId46" Type="http://schemas.openxmlformats.org/officeDocument/2006/relationships/hyperlink" Target="mailto:Becky.Carney@ncleg.net" TargetMode="External" /><Relationship Id="rId47" Type="http://schemas.openxmlformats.org/officeDocument/2006/relationships/hyperlink" Target="http://www.ncleg.net/gascripts/members/viewMember.pl?sChamber=House&amp;nUserID=715" TargetMode="External" /><Relationship Id="rId48" Type="http://schemas.openxmlformats.org/officeDocument/2006/relationships/hyperlink" Target="mailto:Mike.Clampitt@ncleg.net" TargetMode="External" /><Relationship Id="rId49" Type="http://schemas.openxmlformats.org/officeDocument/2006/relationships/hyperlink" Target="http://www.ncleg.net/gascripts/members/viewMember.pl?sChamber=House&amp;nUserID=476" TargetMode="External" /><Relationship Id="rId50" Type="http://schemas.openxmlformats.org/officeDocument/2006/relationships/hyperlink" Target="mailto:George.Cleveland@ncleg.net" TargetMode="External" /><Relationship Id="rId51" Type="http://schemas.openxmlformats.org/officeDocument/2006/relationships/hyperlink" Target="http://www.ncleg.net/gascripts/members/viewMember.pl?sChamber=House&amp;nUserID=611" TargetMode="External" /><Relationship Id="rId52" Type="http://schemas.openxmlformats.org/officeDocument/2006/relationships/hyperlink" Target="mailto:Jeff.Collins@ncleg.net" TargetMode="External" /><Relationship Id="rId53" Type="http://schemas.openxmlformats.org/officeDocument/2006/relationships/hyperlink" Target="http://www.ncleg.net/gascripts/members/viewMember.pl?sChamber=House&amp;nUserID=675" TargetMode="External" /><Relationship Id="rId54" Type="http://schemas.openxmlformats.org/officeDocument/2006/relationships/hyperlink" Target="mailto:Debra.Conrad@ncleg.net" TargetMode="External" /><Relationship Id="rId55" Type="http://schemas.openxmlformats.org/officeDocument/2006/relationships/hyperlink" Target="http://www.ncleg.net/gascripts/members/viewMember.pl?sChamber=House&amp;nUserID=716" TargetMode="External" /><Relationship Id="rId56" Type="http://schemas.openxmlformats.org/officeDocument/2006/relationships/hyperlink" Target="mailto:Kevin.Corbin@ncleg.net" TargetMode="External" /><Relationship Id="rId57" Type="http://schemas.openxmlformats.org/officeDocument/2006/relationships/hyperlink" Target="http://www.ncleg.net/gascripts/members/viewMember.pl?sChamber=House&amp;nUserID=642" TargetMode="External" /><Relationship Id="rId58" Type="http://schemas.openxmlformats.org/officeDocument/2006/relationships/hyperlink" Target="mailto:Carla.Cunningham@ncleg.net" TargetMode="External" /><Relationship Id="rId59" Type="http://schemas.openxmlformats.org/officeDocument/2006/relationships/hyperlink" Target="http://www.ncleg.net/gascripts/members/viewMember.pl?sChamber=House&amp;nUserID=637" TargetMode="External" /><Relationship Id="rId60" Type="http://schemas.openxmlformats.org/officeDocument/2006/relationships/hyperlink" Target="mailto:Ted.Davis@ncleg.net" TargetMode="External" /><Relationship Id="rId61" Type="http://schemas.openxmlformats.org/officeDocument/2006/relationships/hyperlink" Target="http://www.ncleg.net/gascripts/members/viewMember.pl?sChamber=House&amp;nUserID=613" TargetMode="External" /><Relationship Id="rId62" Type="http://schemas.openxmlformats.org/officeDocument/2006/relationships/hyperlink" Target="mailto:Jimmy.Dixon@ncleg.net" TargetMode="External" /><Relationship Id="rId63" Type="http://schemas.openxmlformats.org/officeDocument/2006/relationships/hyperlink" Target="http://www.ncleg.net/gascripts/members/viewMember.pl?sChamber=House&amp;nUserID=681" TargetMode="External" /><Relationship Id="rId64" Type="http://schemas.openxmlformats.org/officeDocument/2006/relationships/hyperlink" Target="mailto:Josh.Dobson@ncleg.net" TargetMode="External" /><Relationship Id="rId65" Type="http://schemas.openxmlformats.org/officeDocument/2006/relationships/hyperlink" Target="http://www.ncleg.net/gascripts/members/viewMember.pl?sChamber=House&amp;nUserID=489" TargetMode="External" /><Relationship Id="rId66" Type="http://schemas.openxmlformats.org/officeDocument/2006/relationships/hyperlink" Target="mailto:Nelson.Dollar@ncleg.net" TargetMode="External" /><Relationship Id="rId67" Type="http://schemas.openxmlformats.org/officeDocument/2006/relationships/hyperlink" Target="http://www.ncleg.net/gascripts/members/viewMember.pl?sChamber=House&amp;nUserID=717" TargetMode="External" /><Relationship Id="rId68" Type="http://schemas.openxmlformats.org/officeDocument/2006/relationships/hyperlink" Target="mailto:Andy.Dulin@ncleg.net" TargetMode="External" /><Relationship Id="rId69" Type="http://schemas.openxmlformats.org/officeDocument/2006/relationships/hyperlink" Target="http://www.ncleg.net/gascripts/members/viewMember.pl?sChamber=House&amp;nUserID=34" TargetMode="External" /><Relationship Id="rId70" Type="http://schemas.openxmlformats.org/officeDocument/2006/relationships/hyperlink" Target="mailto:Beverly.Earle@ncleg.net" TargetMode="External" /><Relationship Id="rId71" Type="http://schemas.openxmlformats.org/officeDocument/2006/relationships/hyperlink" Target="http://www.ncleg.net/gascripts/members/viewMember.pl?sChamber=House&amp;nUserID=643" TargetMode="External" /><Relationship Id="rId72" Type="http://schemas.openxmlformats.org/officeDocument/2006/relationships/hyperlink" Target="mailto:Jeffrey.Elmore@ncleg.net" TargetMode="External" /><Relationship Id="rId73" Type="http://schemas.openxmlformats.org/officeDocument/2006/relationships/hyperlink" Target="http://www.ncleg.net/gascripts/members/viewMember.pl?sChamber=House&amp;nUserID=603" TargetMode="External" /><Relationship Id="rId74" Type="http://schemas.openxmlformats.org/officeDocument/2006/relationships/hyperlink" Target="mailto:John.Faircloth@ncleg.net" TargetMode="External" /><Relationship Id="rId75" Type="http://schemas.openxmlformats.org/officeDocument/2006/relationships/hyperlink" Target="http://www.ncleg.net/gascripts/members/viewMember.pl?sChamber=House&amp;nUserID=379" TargetMode="External" /><Relationship Id="rId76" Type="http://schemas.openxmlformats.org/officeDocument/2006/relationships/hyperlink" Target="mailto:Jean.Farmer-Butterfield@ncleg.net" TargetMode="External" /><Relationship Id="rId77" Type="http://schemas.openxmlformats.org/officeDocument/2006/relationships/hyperlink" Target="http://www.ncleg.net/gascripts/members/viewMember.pl?sChamber=House&amp;nUserID=463" TargetMode="External" /><Relationship Id="rId78" Type="http://schemas.openxmlformats.org/officeDocument/2006/relationships/hyperlink" Target="mailto:Susan.Fisher@ncleg.net" TargetMode="External" /><Relationship Id="rId79" Type="http://schemas.openxmlformats.org/officeDocument/2006/relationships/hyperlink" Target="http://www.ncleg.net/gascripts/members/viewMember.pl?sChamber=House&amp;nUserID=583" TargetMode="External" /><Relationship Id="rId80" Type="http://schemas.openxmlformats.org/officeDocument/2006/relationships/hyperlink" Target="mailto:Elmer.Floyd@ncleg.net" TargetMode="External" /><Relationship Id="rId81" Type="http://schemas.openxmlformats.org/officeDocument/2006/relationships/hyperlink" Target="http://www.ncleg.net/gascripts/members/viewMember.pl?sChamber=House&amp;nUserID=644" TargetMode="External" /><Relationship Id="rId82" Type="http://schemas.openxmlformats.org/officeDocument/2006/relationships/hyperlink" Target="mailto:Carl.Ford@ncleg.net" TargetMode="External" /><Relationship Id="rId83" Type="http://schemas.openxmlformats.org/officeDocument/2006/relationships/hyperlink" Target="http://www.ncleg.net/gascripts/members/viewMember.pl?sChamber=House&amp;nUserID=686" TargetMode="External" /><Relationship Id="rId84" Type="http://schemas.openxmlformats.org/officeDocument/2006/relationships/hyperlink" Target="mailto:John.Fraley@ncleg.net" TargetMode="External" /><Relationship Id="rId85" Type="http://schemas.openxmlformats.org/officeDocument/2006/relationships/hyperlink" Target="http://www.ncleg.net/gascripts/members/viewMember.pl?sChamber=House&amp;nUserID=718" TargetMode="External" /><Relationship Id="rId86" Type="http://schemas.openxmlformats.org/officeDocument/2006/relationships/hyperlink" Target="mailto:Terry.Garrison@ncleg.net" TargetMode="External" /><Relationship Id="rId87" Type="http://schemas.openxmlformats.org/officeDocument/2006/relationships/hyperlink" Target="http://www.ncleg.net/gascripts/members/viewMember.pl?sChamber=House&amp;nUserID=597" TargetMode="External" /><Relationship Id="rId88" Type="http://schemas.openxmlformats.org/officeDocument/2006/relationships/hyperlink" Target="mailto:Rosa.Gill@ncleg.net" TargetMode="External" /><Relationship Id="rId89" Type="http://schemas.openxmlformats.org/officeDocument/2006/relationships/hyperlink" Target="http://www.ncleg.net/gascripts/members/viewMember.pl?sChamber=House&amp;nUserID=614" TargetMode="External" /><Relationship Id="rId90" Type="http://schemas.openxmlformats.org/officeDocument/2006/relationships/hyperlink" Target="mailto:Ken.Goodman@ncleg.net" TargetMode="External" /><Relationship Id="rId91" Type="http://schemas.openxmlformats.org/officeDocument/2006/relationships/hyperlink" Target="http://www.ncleg.net/gascripts/members/viewMember.pl?sChamber=House&amp;nUserID=615" TargetMode="External" /><Relationship Id="rId92" Type="http://schemas.openxmlformats.org/officeDocument/2006/relationships/hyperlink" Target="mailto:Charles.Graham@ncleg.net" TargetMode="External" /><Relationship Id="rId93" Type="http://schemas.openxmlformats.org/officeDocument/2006/relationships/hyperlink" Target="http://www.ncleg.net/gascripts/members/viewMember.pl?sChamber=House&amp;nUserID=672" TargetMode="External" /><Relationship Id="rId94" Type="http://schemas.openxmlformats.org/officeDocument/2006/relationships/hyperlink" Target="mailto:George.Graham@ncleg.net" TargetMode="External" /><Relationship Id="rId95" Type="http://schemas.openxmlformats.org/officeDocument/2006/relationships/hyperlink" Target="http://www.ncleg.net/gascripts/members/viewMember.pl?sChamber=House&amp;nUserID=709" TargetMode="External" /><Relationship Id="rId96" Type="http://schemas.openxmlformats.org/officeDocument/2006/relationships/hyperlink" Target="mailto:Holly.Grange@ncleg.net" TargetMode="External" /><Relationship Id="rId97" Type="http://schemas.openxmlformats.org/officeDocument/2006/relationships/hyperlink" Target="http://www.ncleg.net/gascripts/members/viewMember.pl?sChamber=House&amp;nUserID=719" TargetMode="External" /><Relationship Id="rId98" Type="http://schemas.openxmlformats.org/officeDocument/2006/relationships/hyperlink" Target="mailto:Destin.Hall@ncleg.net" TargetMode="External" /><Relationship Id="rId99" Type="http://schemas.openxmlformats.org/officeDocument/2006/relationships/hyperlink" Target="http://www.ncleg.net/gascripts/members/viewMember.pl?sChamber=House&amp;nUserID=679" TargetMode="External" /><Relationship Id="rId100" Type="http://schemas.openxmlformats.org/officeDocument/2006/relationships/hyperlink" Target="mailto:Duane.Hall@ncleg.net" TargetMode="External" /><Relationship Id="rId101" Type="http://schemas.openxmlformats.org/officeDocument/2006/relationships/hyperlink" Target="http://www.ncleg.net/gascripts/members/viewMember.pl?sChamber=House&amp;nUserID=704" TargetMode="External" /><Relationship Id="rId102" Type="http://schemas.openxmlformats.org/officeDocument/2006/relationships/hyperlink" Target="mailto:Kyle.Hall@ncleg.net" TargetMode="External" /><Relationship Id="rId103" Type="http://schemas.openxmlformats.org/officeDocument/2006/relationships/hyperlink" Target="http://www.ncleg.net/gascripts/members/viewMember.pl?sChamber=House&amp;nUserID=572" TargetMode="External" /><Relationship Id="rId104" Type="http://schemas.openxmlformats.org/officeDocument/2006/relationships/hyperlink" Target="mailto:Larry.Hall@ncleg.net" TargetMode="External" /><Relationship Id="rId105" Type="http://schemas.openxmlformats.org/officeDocument/2006/relationships/hyperlink" Target="http://www.ncleg.net/gascripts/members/viewMember.pl?sChamber=House&amp;nUserID=617" TargetMode="External" /><Relationship Id="rId106" Type="http://schemas.openxmlformats.org/officeDocument/2006/relationships/hyperlink" Target="mailto:Susi.Hamilton@ncleg.net" TargetMode="External" /><Relationship Id="rId107" Type="http://schemas.openxmlformats.org/officeDocument/2006/relationships/hyperlink" Target="http://www.ncleg.net/gascripts/members/viewMember.pl?sChamber=House&amp;nUserID=674" TargetMode="External" /><Relationship Id="rId108" Type="http://schemas.openxmlformats.org/officeDocument/2006/relationships/hyperlink" Target="mailto:Edward.Hanes@ncleg.net" TargetMode="External" /><Relationship Id="rId109" Type="http://schemas.openxmlformats.org/officeDocument/2006/relationships/hyperlink" Target="http://www.ncleg.net/gascripts/members/viewMember.pl?sChamber=House&amp;nUserID=645" TargetMode="External" /><Relationship Id="rId110" Type="http://schemas.openxmlformats.org/officeDocument/2006/relationships/hyperlink" Target="mailto:Jon.Hardister@ncleg.net" TargetMode="External" /><Relationship Id="rId111" Type="http://schemas.openxmlformats.org/officeDocument/2006/relationships/hyperlink" Target="http://www.ncleg.net/gascripts/members/viewMember.pl?sChamber=House&amp;nUserID=504" TargetMode="External" /><Relationship Id="rId112" Type="http://schemas.openxmlformats.org/officeDocument/2006/relationships/hyperlink" Target="mailto:Pricey.Harrison@ncleg.net" TargetMode="External" /><Relationship Id="rId113" Type="http://schemas.openxmlformats.org/officeDocument/2006/relationships/hyperlink" Target="http://www.ncleg.net/gascripts/members/viewMember.pl?sChamber=House&amp;nUserID=618" TargetMode="External" /><Relationship Id="rId114" Type="http://schemas.openxmlformats.org/officeDocument/2006/relationships/hyperlink" Target="mailto:Kelly.Hastings@ncleg.net" TargetMode="External" /><Relationship Id="rId115" Type="http://schemas.openxmlformats.org/officeDocument/2006/relationships/hyperlink" Target="http://www.ncleg.net/gascripts/members/viewMember.pl?sChamber=House&amp;nUserID=720" TargetMode="External" /><Relationship Id="rId116" Type="http://schemas.openxmlformats.org/officeDocument/2006/relationships/hyperlink" Target="mailto:Cody.Henson@ncleg.net" TargetMode="External" /><Relationship Id="rId117" Type="http://schemas.openxmlformats.org/officeDocument/2006/relationships/hyperlink" Target="http://www.ncleg.net/gascripts/members/viewMember.pl?sChamber=House&amp;nUserID=650" TargetMode="External" /><Relationship Id="rId118" Type="http://schemas.openxmlformats.org/officeDocument/2006/relationships/hyperlink" Target="mailto:Yvonne.Holley@ncleg.net" TargetMode="External" /><Relationship Id="rId119" Type="http://schemas.openxmlformats.org/officeDocument/2006/relationships/hyperlink" Target="http://www.ncleg.net/gascripts/members/viewMember.pl?sChamber=House&amp;nUserID=604" TargetMode="External" /><Relationship Id="rId120" Type="http://schemas.openxmlformats.org/officeDocument/2006/relationships/hyperlink" Target="mailto:Craig.Horn@ncleg.net" TargetMode="External" /><Relationship Id="rId121" Type="http://schemas.openxmlformats.org/officeDocument/2006/relationships/hyperlink" Target="http://www.ncleg.net/gascripts/members/viewMember.pl?sChamber=House&amp;nUserID=53" TargetMode="External" /><Relationship Id="rId122" Type="http://schemas.openxmlformats.org/officeDocument/2006/relationships/hyperlink" Target="mailto:Julia.Howard@ncleg.net" TargetMode="External" /><Relationship Id="rId123" Type="http://schemas.openxmlformats.org/officeDocument/2006/relationships/hyperlink" Target="http://www.ncleg.net/gascripts/members/viewMember.pl?sChamber=House&amp;nUserID=692" TargetMode="External" /><Relationship Id="rId124" Type="http://schemas.openxmlformats.org/officeDocument/2006/relationships/hyperlink" Target="mailto:Howard.Hunter@ncleg.net" TargetMode="External" /><Relationship Id="rId125" Type="http://schemas.openxmlformats.org/officeDocument/2006/relationships/hyperlink" Target="http://www.ncleg.net/gascripts/members/viewMember.pl?sChamber=House&amp;nUserID=560" TargetMode="External" /><Relationship Id="rId126" Type="http://schemas.openxmlformats.org/officeDocument/2006/relationships/hyperlink" Target="mailto:Pat.Hurley@ncleg.net" TargetMode="External" /><Relationship Id="rId127" Type="http://schemas.openxmlformats.org/officeDocument/2006/relationships/hyperlink" Target="http://www.ncleg.net/gascripts/members/viewMember.pl?sChamber=House&amp;nUserID=598" TargetMode="External" /><Relationship Id="rId128" Type="http://schemas.openxmlformats.org/officeDocument/2006/relationships/hyperlink" Target="mailto:Frank.Iler@ncleg.net" TargetMode="External" /><Relationship Id="rId129" Type="http://schemas.openxmlformats.org/officeDocument/2006/relationships/hyperlink" Target="http://www.ncleg.net/gascripts/members/viewMember.pl?sChamber=House&amp;nUserID=46" TargetMode="External" /><Relationship Id="rId130" Type="http://schemas.openxmlformats.org/officeDocument/2006/relationships/hyperlink" Target="mailto:Verla.Insko@ncleg.net" TargetMode="External" /><Relationship Id="rId131" Type="http://schemas.openxmlformats.org/officeDocument/2006/relationships/hyperlink" Target="http://www.ncleg.net/gascripts/members/viewMember.pl?sChamber=House&amp;nUserID=595" TargetMode="External" /><Relationship Id="rId132" Type="http://schemas.openxmlformats.org/officeDocument/2006/relationships/hyperlink" Target="mailto:Darren.Jackson@ncleg.net" TargetMode="External" /><Relationship Id="rId133" Type="http://schemas.openxmlformats.org/officeDocument/2006/relationships/hyperlink" Target="http://www.ncleg.net/gascripts/members/viewMember.pl?sChamber=House&amp;nUserID=722" TargetMode="External" /><Relationship Id="rId134" Type="http://schemas.openxmlformats.org/officeDocument/2006/relationships/hyperlink" Target="mailto:Joe.John@ncleg.net" TargetMode="External" /><Relationship Id="rId135" Type="http://schemas.openxmlformats.org/officeDocument/2006/relationships/hyperlink" Target="http://www.ncleg.net/gascripts/members/viewMember.pl?sChamber=House&amp;nUserID=292" TargetMode="External" /><Relationship Id="rId136" Type="http://schemas.openxmlformats.org/officeDocument/2006/relationships/hyperlink" Target="mailto:Linda.Johnson2@ncleg.net" TargetMode="External" /><Relationship Id="rId137" Type="http://schemas.openxmlformats.org/officeDocument/2006/relationships/hyperlink" Target="http://www.ncleg.net/gascripts/members/viewMember.pl?sChamber=House&amp;nUserID=620" TargetMode="External" /><Relationship Id="rId138" Type="http://schemas.openxmlformats.org/officeDocument/2006/relationships/hyperlink" Target="mailto:Bert.Jones@ncleg.net" TargetMode="External" /><Relationship Id="rId139" Type="http://schemas.openxmlformats.org/officeDocument/2006/relationships/hyperlink" Target="http://www.ncleg.net/gascripts/members/viewMember.pl?sChamber=House&amp;nUserID=723" TargetMode="External" /><Relationship Id="rId140" Type="http://schemas.openxmlformats.org/officeDocument/2006/relationships/hyperlink" Target="mailto:Brenden.Jones@ncleg.net" TargetMode="External" /><Relationship Id="rId141" Type="http://schemas.openxmlformats.org/officeDocument/2006/relationships/hyperlink" Target="http://www.ncleg.net/gascripts/members/viewMember.pl?sChamber=House&amp;nUserID=621" TargetMode="External" /><Relationship Id="rId142" Type="http://schemas.openxmlformats.org/officeDocument/2006/relationships/hyperlink" Target="mailto:Jonathan.Jordan@ncleg.net" TargetMode="External" /><Relationship Id="rId143" Type="http://schemas.openxmlformats.org/officeDocument/2006/relationships/hyperlink" Target="http://www.ncleg.net/gascripts/members/viewMember.pl?sChamber=House&amp;nUserID=646" TargetMode="External" /><Relationship Id="rId144" Type="http://schemas.openxmlformats.org/officeDocument/2006/relationships/hyperlink" Target="mailto:Donny.Lambeth@ncleg.net" TargetMode="External" /><Relationship Id="rId145" Type="http://schemas.openxmlformats.org/officeDocument/2006/relationships/hyperlink" Target="http://www.ncleg.net/gascripts/members/viewMember.pl?sChamber=House&amp;nUserID=729" TargetMode="External" /><Relationship Id="rId146" Type="http://schemas.openxmlformats.org/officeDocument/2006/relationships/hyperlink" Target="mailto:Philip.Lehman@ncleg.net" TargetMode="External" /><Relationship Id="rId147" Type="http://schemas.openxmlformats.org/officeDocument/2006/relationships/hyperlink" Target="http://www.ncleg.net/gascripts/members/viewMember.pl?sChamber=House&amp;nUserID=389" TargetMode="External" /><Relationship Id="rId148" Type="http://schemas.openxmlformats.org/officeDocument/2006/relationships/hyperlink" Target="mailto:David.Lewis@ncleg.net" TargetMode="External" /><Relationship Id="rId149" Type="http://schemas.openxmlformats.org/officeDocument/2006/relationships/hyperlink" Target="http://www.ncleg.net/gascripts/members/viewMember.pl?sChamber=House&amp;nUserID=216" TargetMode="External" /><Relationship Id="rId150" Type="http://schemas.openxmlformats.org/officeDocument/2006/relationships/hyperlink" Target="mailto:Marvin.Lucas@ncleg.net" TargetMode="External" /><Relationship Id="rId151" Type="http://schemas.openxmlformats.org/officeDocument/2006/relationships/hyperlink" Target="http://www.ncleg.net/gascripts/members/viewMember.pl?sChamber=House&amp;nUserID=648" TargetMode="External" /><Relationship Id="rId152" Type="http://schemas.openxmlformats.org/officeDocument/2006/relationships/hyperlink" Target="mailto:Chris.Malone@ncleg.net" TargetMode="External" /><Relationship Id="rId153" Type="http://schemas.openxmlformats.org/officeDocument/2006/relationships/hyperlink" Target="http://www.ncleg.net/gascripts/members/viewMember.pl?sChamber=House&amp;nUserID=487" TargetMode="External" /><Relationship Id="rId154" Type="http://schemas.openxmlformats.org/officeDocument/2006/relationships/hyperlink" Target="mailto:Grier.Martin@ncleg.net" TargetMode="External" /><Relationship Id="rId155" Type="http://schemas.openxmlformats.org/officeDocument/2006/relationships/hyperlink" Target="http://www.ncleg.net/gascripts/members/viewMember.pl?sChamber=House&amp;nUserID=667" TargetMode="External" /><Relationship Id="rId156" Type="http://schemas.openxmlformats.org/officeDocument/2006/relationships/hyperlink" Target="mailto:Susan.Martin@ncleg.net" TargetMode="External" /><Relationship Id="rId157" Type="http://schemas.openxmlformats.org/officeDocument/2006/relationships/hyperlink" Target="http://www.ncleg.net/gascripts/members/viewMember.pl?sChamber=House&amp;nUserID=570" TargetMode="External" /><Relationship Id="rId158" Type="http://schemas.openxmlformats.org/officeDocument/2006/relationships/hyperlink" Target="mailto:Pat.McElraft@ncleg.net" TargetMode="External" /><Relationship Id="rId159" Type="http://schemas.openxmlformats.org/officeDocument/2006/relationships/hyperlink" Target="http://www.ncleg.net/gascripts/members/viewMember.pl?sChamber=House&amp;nUserID=605" TargetMode="External" /><Relationship Id="rId160" Type="http://schemas.openxmlformats.org/officeDocument/2006/relationships/hyperlink" Target="mailto:Chuck.McGrady@ncleg.net" TargetMode="External" /><Relationship Id="rId161" Type="http://schemas.openxmlformats.org/officeDocument/2006/relationships/hyperlink" Target="http://www.ncleg.net/gascripts/members/viewMember.pl?sChamber=House&amp;nUserID=635" TargetMode="External" /><Relationship Id="rId162" Type="http://schemas.openxmlformats.org/officeDocument/2006/relationships/hyperlink" Target="mailto:Allen.McNeill@ncleg.net" TargetMode="External" /><Relationship Id="rId163" Type="http://schemas.openxmlformats.org/officeDocument/2006/relationships/hyperlink" Target="http://www.ncleg.net/gascripts/members/viewMember.pl?sChamber=House&amp;nUserID=683" TargetMode="External" /><Relationship Id="rId164" Type="http://schemas.openxmlformats.org/officeDocument/2006/relationships/hyperlink" Target="mailto:Graig.Meyer@ncleg.net" TargetMode="External" /><Relationship Id="rId165" Type="http://schemas.openxmlformats.org/officeDocument/2006/relationships/hyperlink" Target="http://www.ncleg.net/gascripts/members/viewMember.pl?sChamber=House&amp;nUserID=71" TargetMode="External" /><Relationship Id="rId166" Type="http://schemas.openxmlformats.org/officeDocument/2006/relationships/hyperlink" Target="mailto:Mickey.Michaux@ncleg.net" TargetMode="External" /><Relationship Id="rId167" Type="http://schemas.openxmlformats.org/officeDocument/2006/relationships/hyperlink" Target="http://www.ncleg.net/gascripts/members/viewMember.pl?sChamber=House&amp;nUserID=639" TargetMode="External" /><Relationship Id="rId168" Type="http://schemas.openxmlformats.org/officeDocument/2006/relationships/hyperlink" Target="mailto:Chris.Millis@ncleg.net" TargetMode="External" /><Relationship Id="rId169" Type="http://schemas.openxmlformats.org/officeDocument/2006/relationships/hyperlink" Target="http://www.ncleg.net/gascripts/members/viewMember.pl?sChamber=House&amp;nUserID=624" TargetMode="External" /><Relationship Id="rId170" Type="http://schemas.openxmlformats.org/officeDocument/2006/relationships/hyperlink" Target="mailto:Rodney.Moore@ncleg.net" TargetMode="External" /><Relationship Id="rId171" Type="http://schemas.openxmlformats.org/officeDocument/2006/relationships/hyperlink" Target="http://www.ncleg.net/gascripts/members/viewMember.pl?sChamber=House&amp;nUserID=339" TargetMode="External" /><Relationship Id="rId172" Type="http://schemas.openxmlformats.org/officeDocument/2006/relationships/hyperlink" Target="mailto:Tim.Moore@ncleg.net" TargetMode="External" /><Relationship Id="rId173" Type="http://schemas.openxmlformats.org/officeDocument/2006/relationships/hyperlink" Target="http://www.ncleg.net/gascripts/members/viewMember.pl?sChamber=House&amp;nUserID=703" TargetMode="External" /><Relationship Id="rId174" Type="http://schemas.openxmlformats.org/officeDocument/2006/relationships/hyperlink" Target="mailto:Gregory.Murphy@ncleg.net" TargetMode="External" /><Relationship Id="rId175" Type="http://schemas.openxmlformats.org/officeDocument/2006/relationships/hyperlink" Target="http://www.ncleg.net/gascripts/members/viewMember.pl?sChamber=House&amp;nUserID=497" TargetMode="External" /><Relationship Id="rId176" Type="http://schemas.openxmlformats.org/officeDocument/2006/relationships/hyperlink" Target="mailto:Garland.Pierce@ncleg.net" TargetMode="External" /><Relationship Id="rId177" Type="http://schemas.openxmlformats.org/officeDocument/2006/relationships/hyperlink" Target="http://www.ncleg.net/gascripts/members/viewMember.pl?sChamber=House&amp;nUserID=633" TargetMode="External" /><Relationship Id="rId178" Type="http://schemas.openxmlformats.org/officeDocument/2006/relationships/hyperlink" Target="mailto:Larry.Pittman@ncleg.net" TargetMode="External" /><Relationship Id="rId179" Type="http://schemas.openxmlformats.org/officeDocument/2006/relationships/hyperlink" Target="http://www.ncleg.net/gascripts/members/viewMember.pl?sChamber=House&amp;nUserID=724" TargetMode="External" /><Relationship Id="rId180" Type="http://schemas.openxmlformats.org/officeDocument/2006/relationships/hyperlink" Target="mailto:Larry.Potts@ncleg.net" TargetMode="External" /><Relationship Id="rId181" Type="http://schemas.openxmlformats.org/officeDocument/2006/relationships/hyperlink" Target="http://www.ncleg.net/gascripts/members/viewMember.pl?sChamber=House&amp;nUserID=670" TargetMode="External" /><Relationship Id="rId182" Type="http://schemas.openxmlformats.org/officeDocument/2006/relationships/hyperlink" Target="mailto:Michele.Presnell@ncleg.net" TargetMode="External" /><Relationship Id="rId183" Type="http://schemas.openxmlformats.org/officeDocument/2006/relationships/hyperlink" Target="http://www.ncleg.net/gascripts/members/viewMember.pl?sChamber=House&amp;nUserID=725" TargetMode="External" /><Relationship Id="rId184" Type="http://schemas.openxmlformats.org/officeDocument/2006/relationships/hyperlink" Target="mailto:Amos.Quick@ncleg.net" TargetMode="External" /><Relationship Id="rId185" Type="http://schemas.openxmlformats.org/officeDocument/2006/relationships/hyperlink" Target="http://www.ncleg.net/gascripts/members/viewMember.pl?sChamber=House&amp;nUserID=684" TargetMode="External" /><Relationship Id="rId186" Type="http://schemas.openxmlformats.org/officeDocument/2006/relationships/hyperlink" Target="mailto:Robert.Reives@ncleg.net" TargetMode="External" /><Relationship Id="rId187" Type="http://schemas.openxmlformats.org/officeDocument/2006/relationships/hyperlink" Target="http://www.ncleg.net/gascripts/members/viewMember.pl?sChamber=House&amp;nUserID=680" TargetMode="External" /><Relationship Id="rId188" Type="http://schemas.openxmlformats.org/officeDocument/2006/relationships/hyperlink" Target="mailto:Bobbie.Richardson@ncleg.net" TargetMode="External" /><Relationship Id="rId189" Type="http://schemas.openxmlformats.org/officeDocument/2006/relationships/hyperlink" Target="http://www.ncleg.net/gascripts/members/viewMember.pl?sChamber=House&amp;nUserID=702" TargetMode="External" /><Relationship Id="rId190" Type="http://schemas.openxmlformats.org/officeDocument/2006/relationships/hyperlink" Target="mailto:William.Richardson@ncleg.net" TargetMode="External" /><Relationship Id="rId191" Type="http://schemas.openxmlformats.org/officeDocument/2006/relationships/hyperlink" Target="http://www.ncleg.net/gascripts/members/viewMember.pl?sChamber=House&amp;nUserID=665" TargetMode="External" /><Relationship Id="rId192" Type="http://schemas.openxmlformats.org/officeDocument/2006/relationships/hyperlink" Target="mailto:Dennis.Riddell@ncleg.net" TargetMode="External" /><Relationship Id="rId193" Type="http://schemas.openxmlformats.org/officeDocument/2006/relationships/hyperlink" Target="http://www.ncleg.net/gascripts/members/viewMember.pl?sChamber=House&amp;nUserID=707" TargetMode="External" /><Relationship Id="rId194" Type="http://schemas.openxmlformats.org/officeDocument/2006/relationships/hyperlink" Target="mailto:David.Rogers@ncleg.net" TargetMode="External" /><Relationship Id="rId195" Type="http://schemas.openxmlformats.org/officeDocument/2006/relationships/hyperlink" Target="http://www.ncleg.net/gascripts/members/viewMember.pl?sChamber=House&amp;nUserID=664" TargetMode="External" /><Relationship Id="rId196" Type="http://schemas.openxmlformats.org/officeDocument/2006/relationships/hyperlink" Target="mailto:Stephen.Ross@ncleg.net" TargetMode="External" /><Relationship Id="rId197" Type="http://schemas.openxmlformats.org/officeDocument/2006/relationships/hyperlink" Target="http://www.ncleg.net/gascripts/members/viewMember.pl?sChamber=House&amp;nUserID=632" TargetMode="External" /><Relationship Id="rId198" Type="http://schemas.openxmlformats.org/officeDocument/2006/relationships/hyperlink" Target="mailto:Jason.Saine@ncleg.net" TargetMode="External" /><Relationship Id="rId199" Type="http://schemas.openxmlformats.org/officeDocument/2006/relationships/hyperlink" Target="http://www.ncleg.net/gascripts/members/viewMember.pl?sChamber=House&amp;nUserID=393" TargetMode="External" /><Relationship Id="rId200" Type="http://schemas.openxmlformats.org/officeDocument/2006/relationships/hyperlink" Target="mailto:John.Sauls@ncleg.net" TargetMode="External" /><Relationship Id="rId201" Type="http://schemas.openxmlformats.org/officeDocument/2006/relationships/hyperlink" Target="http://www.ncleg.net/gascripts/members/viewMember.pl?sChamber=House&amp;nUserID=149" TargetMode="External" /><Relationship Id="rId202" Type="http://schemas.openxmlformats.org/officeDocument/2006/relationships/hyperlink" Target="mailto:Mitchell.Setzer@ncleg.net" TargetMode="External" /><Relationship Id="rId203" Type="http://schemas.openxmlformats.org/officeDocument/2006/relationships/hyperlink" Target="http://www.ncleg.net/gascripts/members/viewMember.pl?sChamber=House&amp;nUserID=628" TargetMode="External" /><Relationship Id="rId204" Type="http://schemas.openxmlformats.org/officeDocument/2006/relationships/hyperlink" Target="mailto:Phil.Shepard@ncleg.net" TargetMode="External" /><Relationship Id="rId205" Type="http://schemas.openxmlformats.org/officeDocument/2006/relationships/hyperlink" Target="http://www.ncleg.net/gascripts/members/viewMember.pl?sChamber=House&amp;nUserID=671" TargetMode="External" /><Relationship Id="rId206" Type="http://schemas.openxmlformats.org/officeDocument/2006/relationships/hyperlink" Target="mailto:Michael.Speciale@ncleg.net" TargetMode="External" /><Relationship Id="rId207" Type="http://schemas.openxmlformats.org/officeDocument/2006/relationships/hyperlink" Target="http://www.ncleg.net/gascripts/members/viewMember.pl?sChamber=House&amp;nUserID=666" TargetMode="External" /><Relationship Id="rId208" Type="http://schemas.openxmlformats.org/officeDocument/2006/relationships/hyperlink" Target="mailto:Bob.Steinburg@ncleg.net" TargetMode="External" /><Relationship Id="rId209" Type="http://schemas.openxmlformats.org/officeDocument/2006/relationships/hyperlink" Target="http://www.ncleg.net/gascripts/members/viewMember.pl?sChamber=House&amp;nUserID=592" TargetMode="External" /><Relationship Id="rId210" Type="http://schemas.openxmlformats.org/officeDocument/2006/relationships/hyperlink" Target="mailto:Sarah.Stevens@ncleg.net" TargetMode="External" /><Relationship Id="rId211" Type="http://schemas.openxmlformats.org/officeDocument/2006/relationships/hyperlink" Target="http://www.ncleg.net/gascripts/members/viewMember.pl?sChamber=House&amp;nUserID=706" TargetMode="External" /><Relationship Id="rId212" Type="http://schemas.openxmlformats.org/officeDocument/2006/relationships/hyperlink" Target="mailto:Scott.Stone@ncleg.net" TargetMode="External" /><Relationship Id="rId213" Type="http://schemas.openxmlformats.org/officeDocument/2006/relationships/hyperlink" Target="http://www.ncleg.net/gascripts/members/viewMember.pl?sChamber=House&amp;nUserID=727" TargetMode="External" /><Relationship Id="rId214" Type="http://schemas.openxmlformats.org/officeDocument/2006/relationships/hyperlink" Target="mailto:Larry.Strickland@ncleg.net" TargetMode="External" /><Relationship Id="rId215" Type="http://schemas.openxmlformats.org/officeDocument/2006/relationships/hyperlink" Target="http://www.ncleg.net/gascripts/members/viewMember.pl?sChamber=House&amp;nUserID=662" TargetMode="External" /><Relationship Id="rId216" Type="http://schemas.openxmlformats.org/officeDocument/2006/relationships/hyperlink" Target="mailto:John.Szoka@ncleg.net" TargetMode="External" /><Relationship Id="rId217" Type="http://schemas.openxmlformats.org/officeDocument/2006/relationships/hyperlink" Target="http://www.ncleg.net/gascripts/members/viewMember.pl?sChamber=House&amp;nUserID=676" TargetMode="External" /><Relationship Id="rId218" Type="http://schemas.openxmlformats.org/officeDocument/2006/relationships/hyperlink" Target="mailto:Evelyn.Terry@ncleg.net" TargetMode="External" /><Relationship Id="rId219" Type="http://schemas.openxmlformats.org/officeDocument/2006/relationships/hyperlink" Target="http://www.ncleg.net/gascripts/members/viewMember.pl?sChamber=House&amp;nUserID=606" TargetMode="External" /><Relationship Id="rId220" Type="http://schemas.openxmlformats.org/officeDocument/2006/relationships/hyperlink" Target="mailto:John.Torbett@ncleg.net" TargetMode="External" /><Relationship Id="rId221" Type="http://schemas.openxmlformats.org/officeDocument/2006/relationships/hyperlink" Target="http://www.ncleg.net/gascripts/members/viewMember.pl?sChamber=House&amp;nUserID=696" TargetMode="External" /><Relationship Id="rId222" Type="http://schemas.openxmlformats.org/officeDocument/2006/relationships/hyperlink" Target="mailto:Brian.Turner@ncleg.net" TargetMode="External" /><Relationship Id="rId223" Type="http://schemas.openxmlformats.org/officeDocument/2006/relationships/hyperlink" Target="http://www.ncleg.net/gascripts/members/viewMember.pl?sChamber=House&amp;nUserID=658" TargetMode="External" /><Relationship Id="rId224" Type="http://schemas.openxmlformats.org/officeDocument/2006/relationships/hyperlink" Target="mailto:Rena.Turner@ncleg.net" TargetMode="External" /><Relationship Id="rId225" Type="http://schemas.openxmlformats.org/officeDocument/2006/relationships/hyperlink" Target="http://www.ncleg.net/gascripts/members/viewMember.pl?sChamber=House&amp;nUserID=630" TargetMode="External" /><Relationship Id="rId226" Type="http://schemas.openxmlformats.org/officeDocument/2006/relationships/hyperlink" Target="mailto:Harry.Warren@ncleg.net" TargetMode="External" /><Relationship Id="rId227" Type="http://schemas.openxmlformats.org/officeDocument/2006/relationships/hyperlink" Target="http://www.ncleg.net/gascripts/members/viewMember.pl?sChamber=House&amp;nUserID=687" TargetMode="External" /><Relationship Id="rId228" Type="http://schemas.openxmlformats.org/officeDocument/2006/relationships/hyperlink" Target="mailto:Sam.Watford@ncleg.net" TargetMode="External" /><Relationship Id="rId229" Type="http://schemas.openxmlformats.org/officeDocument/2006/relationships/hyperlink" Target="http://www.ncleg.net/gascripts/members/viewMember.pl?sChamber=House&amp;nUserID=728" TargetMode="External" /><Relationship Id="rId230" Type="http://schemas.openxmlformats.org/officeDocument/2006/relationships/hyperlink" Target="mailto:Donna.White@ncleg.net" TargetMode="External" /><Relationship Id="rId231" Type="http://schemas.openxmlformats.org/officeDocument/2006/relationships/hyperlink" Target="http://www.ncleg.net/gascripts/members/viewMember.pl?sChamber=House&amp;nUserID=721" TargetMode="External" /><Relationship Id="rId232" Type="http://schemas.openxmlformats.org/officeDocument/2006/relationships/hyperlink" Target="mailto:Linda.Williams@ncleg.net" TargetMode="External" /><Relationship Id="rId233" Type="http://schemas.openxmlformats.org/officeDocument/2006/relationships/hyperlink" Target="http://www.ncleg.net/gascripts/members/viewMember.pl?sChamber=House&amp;nUserID=700" TargetMode="External" /><Relationship Id="rId234" Type="http://schemas.openxmlformats.org/officeDocument/2006/relationships/hyperlink" Target="mailto:Shelly.Willingham@ncleg.net" TargetMode="External" /><Relationship Id="rId235" Type="http://schemas.openxmlformats.org/officeDocument/2006/relationships/hyperlink" Target="http://www.ncleg.net/gascripts/members/viewMember.pl?sChamber=House&amp;nUserID=481" TargetMode="External" /><Relationship Id="rId236" Type="http://schemas.openxmlformats.org/officeDocument/2006/relationships/hyperlink" Target="mailto:Michael.Wray@ncleg.net" TargetMode="External" /><Relationship Id="rId237" Type="http://schemas.openxmlformats.org/officeDocument/2006/relationships/hyperlink" Target="http://www.ncleg.net/gascripts/members/viewMember.pl?sChamber=House&amp;nUserID=694" TargetMode="External" /><Relationship Id="rId238" Type="http://schemas.openxmlformats.org/officeDocument/2006/relationships/hyperlink" Target="mailto:Larry.Yarborough@ncleg.net" TargetMode="External" /><Relationship Id="rId239" Type="http://schemas.openxmlformats.org/officeDocument/2006/relationships/hyperlink" Target="http://www.ncleg.net/gascripts/members/viewMember.pl?sChamber=House&amp;nUserID=695" TargetMode="External" /><Relationship Id="rId240" Type="http://schemas.openxmlformats.org/officeDocument/2006/relationships/hyperlink" Target="mailto:Lee.Zachary@ncleg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8"/>
  <sheetViews>
    <sheetView tabSelected="1" zoomScalePageLayoutView="0" workbookViewId="0" topLeftCell="A1">
      <pane xSplit="1" ySplit="2" topLeftCell="B15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24" sqref="M124"/>
    </sheetView>
  </sheetViews>
  <sheetFormatPr defaultColWidth="15.140625" defaultRowHeight="15" customHeight="1"/>
  <cols>
    <col min="1" max="1" width="23.7109375" style="0" customWidth="1"/>
    <col min="2" max="2" width="10.00390625" style="0" customWidth="1"/>
    <col min="3" max="3" width="13.140625" style="0" customWidth="1"/>
    <col min="4" max="4" width="28.00390625" style="0" customWidth="1"/>
    <col min="5" max="5" width="9.140625" style="0" customWidth="1"/>
    <col min="6" max="6" width="7.7109375" style="0" customWidth="1"/>
    <col min="7" max="7" width="22.421875" style="17" customWidth="1"/>
    <col min="8" max="8" width="20.00390625" style="11" customWidth="1"/>
    <col min="9" max="29" width="7.00390625" style="0" customWidth="1"/>
  </cols>
  <sheetData>
    <row r="1" spans="1:8" ht="31.5" customHeight="1">
      <c r="A1" s="1"/>
      <c r="B1" s="1"/>
      <c r="C1" s="1"/>
      <c r="D1" s="3" t="s">
        <v>8</v>
      </c>
      <c r="E1" s="1"/>
      <c r="F1" s="1"/>
      <c r="G1" s="14"/>
      <c r="H1" s="10"/>
    </row>
    <row r="2" spans="1:29" ht="16.5" customHeight="1">
      <c r="A2" s="5" t="str">
        <f>HYPERLINK("http://www.ncleg.net/gascripts/members/memberListNoPic.pl?sChamber=House","Member")</f>
        <v>Member</v>
      </c>
      <c r="B2" s="6" t="s">
        <v>1</v>
      </c>
      <c r="C2" s="6" t="s">
        <v>2</v>
      </c>
      <c r="D2" s="6" t="s">
        <v>3</v>
      </c>
      <c r="E2" s="7" t="str">
        <f>HYPERLINK("http://www.ncleg.net/gascripts/members/memberListNoPic.pl?sChamber=House&amp;sSortOrder=party","Party")</f>
        <v>Party</v>
      </c>
      <c r="F2" s="18" t="s">
        <v>5</v>
      </c>
      <c r="G2" s="15" t="s">
        <v>6</v>
      </c>
      <c r="H2" s="12" t="s">
        <v>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8" ht="37.5" customHeight="1">
      <c r="A3" s="9" t="str">
        <f>HYPERLINK("http://www.ncleg.net/gascripts/members/viewMember.pl?sChamber=House&amp;nUserID=666","Bob Steinburg")</f>
        <v>Bob Steinburg</v>
      </c>
      <c r="B3" s="1" t="s">
        <v>53</v>
      </c>
      <c r="C3" s="1" t="s">
        <v>55</v>
      </c>
      <c r="D3" s="9" t="s">
        <v>56</v>
      </c>
      <c r="E3" s="1" t="s">
        <v>59</v>
      </c>
      <c r="F3" s="9" t="str">
        <f>HYPERLINK("http://www.ncleg.net/GIS/Download/Maps_Reports/MemberPageMaps/house/NCHouse_distDetail_1.pdf"," 1")</f>
        <v> 1</v>
      </c>
      <c r="G3" s="14" t="s">
        <v>625</v>
      </c>
      <c r="H3" s="13" t="s">
        <v>62</v>
      </c>
    </row>
    <row r="4" spans="1:8" ht="30" customHeight="1">
      <c r="A4" s="9" t="str">
        <f>HYPERLINK("http://www.ncleg.net/gascripts/members/viewMember.pl?sChamber=House&amp;nUserID=694","Larry Yarborough")</f>
        <v>Larry Yarborough</v>
      </c>
      <c r="B4" s="1" t="s">
        <v>70</v>
      </c>
      <c r="C4" s="1" t="s">
        <v>72</v>
      </c>
      <c r="D4" s="9" t="s">
        <v>75</v>
      </c>
      <c r="E4" s="1" t="s">
        <v>59</v>
      </c>
      <c r="F4" s="9" t="str">
        <f>HYPERLINK("http://www.ncleg.net/GIS/Download/Maps_Reports/MemberPageMaps/house/NCHouse_distDetail_2.pdf"," 2")</f>
        <v> 2</v>
      </c>
      <c r="G4" s="14" t="s">
        <v>80</v>
      </c>
      <c r="H4" s="10" t="s">
        <v>82</v>
      </c>
    </row>
    <row r="5" spans="1:8" ht="36" customHeight="1">
      <c r="A5" s="9" t="str">
        <f>HYPERLINK("http://www.ncleg.net/gascripts/members/viewMember.pl?sChamber=House&amp;nUserID=671","Michael Speciale")</f>
        <v>Michael Speciale</v>
      </c>
      <c r="B5" s="1" t="s">
        <v>84</v>
      </c>
      <c r="C5" s="1" t="s">
        <v>87</v>
      </c>
      <c r="D5" s="9" t="s">
        <v>89</v>
      </c>
      <c r="E5" s="1" t="s">
        <v>59</v>
      </c>
      <c r="F5" s="9" t="str">
        <f>HYPERLINK("http://www.ncleg.net/GIS/Download/Maps_Reports/MemberPageMaps/house/NCHouse_distDetail_3.pdf"," 3")</f>
        <v> 3</v>
      </c>
      <c r="G5" s="14" t="s">
        <v>91</v>
      </c>
      <c r="H5" s="10" t="s">
        <v>93</v>
      </c>
    </row>
    <row r="6" spans="1:8" ht="30" customHeight="1">
      <c r="A6" s="9" t="str">
        <f>HYPERLINK("http://www.ncleg.net/gascripts/members/viewMember.pl?sChamber=House&amp;nUserID=613","Jimmy Dixon")</f>
        <v>Jimmy Dixon</v>
      </c>
      <c r="B6" s="1" t="s">
        <v>96</v>
      </c>
      <c r="C6" s="1" t="s">
        <v>97</v>
      </c>
      <c r="D6" s="9" t="s">
        <v>99</v>
      </c>
      <c r="E6" s="1" t="s">
        <v>59</v>
      </c>
      <c r="F6" s="9" t="str">
        <f>HYPERLINK("http://www.ncleg.net/GIS/Download/Maps_Reports/MemberPageMaps/house/NCHouse_distDetail_4.pdf"," 4")</f>
        <v> 4</v>
      </c>
      <c r="G6" s="14" t="s">
        <v>103</v>
      </c>
      <c r="H6" s="10" t="s">
        <v>93</v>
      </c>
    </row>
    <row r="7" spans="1:8" ht="27.75" customHeight="1">
      <c r="A7" s="9" t="str">
        <f>HYPERLINK("http://www.ncleg.net/gascripts/members/viewMember.pl?sChamber=House&amp;nUserID=692","Howard J. Hunter, III")</f>
        <v>Howard J. Hunter, III</v>
      </c>
      <c r="B7" s="1" t="s">
        <v>108</v>
      </c>
      <c r="C7" s="1" t="s">
        <v>110</v>
      </c>
      <c r="D7" s="9" t="s">
        <v>111</v>
      </c>
      <c r="E7" s="1" t="s">
        <v>114</v>
      </c>
      <c r="F7" s="9" t="str">
        <f>HYPERLINK("http://www.ncleg.net/GIS/Download/Maps_Reports/MemberPageMaps/house/NCHouse_distDetail_5.pdf"," 5")</f>
        <v> 5</v>
      </c>
      <c r="G7" s="14" t="s">
        <v>116</v>
      </c>
      <c r="H7" s="13" t="s">
        <v>117</v>
      </c>
    </row>
    <row r="8" spans="1:8" ht="29.25" customHeight="1">
      <c r="A8" s="9" t="str">
        <f>HYPERLINK("http://www.ncleg.net/gascripts/members/viewMember.pl?sChamber=House&amp;nUserID=714","Beverly G. Boswell")</f>
        <v>Beverly G. Boswell</v>
      </c>
      <c r="B8" s="1" t="s">
        <v>73</v>
      </c>
      <c r="C8" s="1" t="s">
        <v>74</v>
      </c>
      <c r="D8" s="9" t="s">
        <v>76</v>
      </c>
      <c r="E8" s="1" t="s">
        <v>59</v>
      </c>
      <c r="F8" s="9" t="str">
        <f>HYPERLINK("http://www.ncleg.net/GIS/Download/Maps_Reports/MemberPageMaps/house/NCHouse_distDetail_6.pdf"," 6")</f>
        <v> 6</v>
      </c>
      <c r="G8" s="14" t="s">
        <v>124</v>
      </c>
      <c r="H8" s="13" t="s">
        <v>126</v>
      </c>
    </row>
    <row r="9" spans="1:8" ht="28.5" customHeight="1">
      <c r="A9" s="9" t="str">
        <f>HYPERLINK("http://www.ncleg.net/gascripts/members/viewMember.pl?sChamber=House&amp;nUserID=680","Bobbie Richardson")</f>
        <v>Bobbie Richardson</v>
      </c>
      <c r="B9" s="1" t="s">
        <v>129</v>
      </c>
      <c r="C9" s="1" t="s">
        <v>131</v>
      </c>
      <c r="D9" s="9" t="s">
        <v>133</v>
      </c>
      <c r="E9" s="1" t="s">
        <v>114</v>
      </c>
      <c r="F9" s="9" t="str">
        <f>HYPERLINK("http://www.ncleg.net/GIS/Download/Maps_Reports/MemberPageMaps/house/NCHouse_distDetail_7.pdf"," 7")</f>
        <v> 7</v>
      </c>
      <c r="G9" s="14" t="s">
        <v>135</v>
      </c>
      <c r="H9" s="13" t="s">
        <v>136</v>
      </c>
    </row>
    <row r="10" spans="1:8" ht="30" customHeight="1">
      <c r="A10" s="9" t="str">
        <f>HYPERLINK("http://www.ncleg.net/gascripts/members/viewMember.pl?sChamber=House&amp;nUserID=667","Susan Martin")</f>
        <v>Susan Martin</v>
      </c>
      <c r="B10" s="1" t="s">
        <v>141</v>
      </c>
      <c r="C10" s="1" t="s">
        <v>142</v>
      </c>
      <c r="D10" s="9" t="s">
        <v>143</v>
      </c>
      <c r="E10" s="1" t="s">
        <v>59</v>
      </c>
      <c r="F10" s="9" t="str">
        <f>HYPERLINK("http://www.ncleg.net/GIS/Download/Maps_Reports/MemberPageMaps/house/NCHouse_distDetail_8.pdf"," 8")</f>
        <v> 8</v>
      </c>
      <c r="G10" s="14" t="s">
        <v>148</v>
      </c>
      <c r="H10" s="10" t="s">
        <v>149</v>
      </c>
    </row>
    <row r="11" spans="1:8" ht="27.75" customHeight="1">
      <c r="A11" s="9" t="str">
        <f>HYPERLINK("http://www.ncleg.net/gascripts/members/viewMember.pl?sChamber=House&amp;nUserID=703","Gregory F. Murphy, MD")</f>
        <v>Gregory F. Murphy, MD</v>
      </c>
      <c r="B11" s="1" t="s">
        <v>154</v>
      </c>
      <c r="C11" s="1" t="s">
        <v>155</v>
      </c>
      <c r="D11" s="9" t="s">
        <v>156</v>
      </c>
      <c r="E11" s="1" t="s">
        <v>59</v>
      </c>
      <c r="F11" s="9" t="str">
        <f>HYPERLINK("http://www.ncleg.net/GIS/Download/Maps_Reports/MemberPageMaps/house/NCHouse_distDetail_9.pdf"," 9")</f>
        <v> 9</v>
      </c>
      <c r="G11" s="16" t="str">
        <f>HYPERLINK("http://www.ncleg.net/gascripts/counties/counties.pl?county=Pitt","Pitt")</f>
        <v>Pitt</v>
      </c>
      <c r="H11" s="10" t="s">
        <v>161</v>
      </c>
    </row>
    <row r="12" spans="1:8" ht="33.75" customHeight="1">
      <c r="A12" s="9" t="str">
        <f>HYPERLINK("http://www.ncleg.net/gascripts/members/viewMember.pl?sChamber=House&amp;nUserID=661","John R. Bell, IV")</f>
        <v>John R. Bell, IV</v>
      </c>
      <c r="B12" s="1" t="s">
        <v>46</v>
      </c>
      <c r="C12" s="1" t="s">
        <v>47</v>
      </c>
      <c r="D12" s="9" t="s">
        <v>48</v>
      </c>
      <c r="E12" s="1" t="s">
        <v>59</v>
      </c>
      <c r="F12" s="9" t="str">
        <f>HYPERLINK("http://www.ncleg.net/GIS/Download/Maps_Reports/MemberPageMaps/house/NCHouse_distDetail_10.pdf"," 10")</f>
        <v> 10</v>
      </c>
      <c r="G12" s="14" t="s">
        <v>166</v>
      </c>
      <c r="H12" s="10" t="s">
        <v>167</v>
      </c>
    </row>
    <row r="13" spans="1:8" ht="30" customHeight="1">
      <c r="A13" s="9" t="str">
        <f>HYPERLINK("http://www.ncleg.net/gascripts/members/viewMember.pl?sChamber=House&amp;nUserID=679","Duane Hall")</f>
        <v>Duane Hall</v>
      </c>
      <c r="B13" s="1" t="s">
        <v>172</v>
      </c>
      <c r="C13" s="1" t="s">
        <v>173</v>
      </c>
      <c r="D13" s="9" t="s">
        <v>174</v>
      </c>
      <c r="E13" s="1" t="s">
        <v>114</v>
      </c>
      <c r="F13" s="9" t="str">
        <f>HYPERLINK("http://www.ncleg.net/GIS/Download/Maps_Reports/MemberPageMaps/house/NCHouse_distDetail_11.pdf"," 11")</f>
        <v> 11</v>
      </c>
      <c r="G13" s="16" t="str">
        <f>HYPERLINK("http://www.ncleg.net/gascripts/counties/counties.pl?county=Wake","Wake")</f>
        <v>Wake</v>
      </c>
      <c r="H13" s="10" t="s">
        <v>176</v>
      </c>
    </row>
    <row r="14" spans="1:8" ht="36" customHeight="1">
      <c r="A14" s="9" t="str">
        <f>HYPERLINK("http://www.ncleg.net/gascripts/members/viewMember.pl?sChamber=House&amp;nUserID=672","George Graham")</f>
        <v>George Graham</v>
      </c>
      <c r="B14" s="1" t="s">
        <v>181</v>
      </c>
      <c r="C14" s="1" t="s">
        <v>182</v>
      </c>
      <c r="D14" s="9" t="s">
        <v>183</v>
      </c>
      <c r="E14" s="1" t="s">
        <v>114</v>
      </c>
      <c r="F14" s="9" t="str">
        <f>HYPERLINK("http://www.ncleg.net/GIS/Download/Maps_Reports/MemberPageMaps/house/NCHouse_distDetail_12.pdf"," 12")</f>
        <v> 12</v>
      </c>
      <c r="G14" s="14" t="s">
        <v>187</v>
      </c>
      <c r="H14" s="10" t="s">
        <v>93</v>
      </c>
    </row>
    <row r="15" spans="1:8" ht="30" customHeight="1">
      <c r="A15" s="9" t="str">
        <f>HYPERLINK("http://www.ncleg.net/gascripts/members/viewMember.pl?sChamber=House&amp;nUserID=570","Pat McElraft")</f>
        <v>Pat McElraft</v>
      </c>
      <c r="B15" s="1" t="s">
        <v>189</v>
      </c>
      <c r="C15" s="1" t="s">
        <v>190</v>
      </c>
      <c r="D15" s="9" t="s">
        <v>192</v>
      </c>
      <c r="E15" s="1" t="s">
        <v>59</v>
      </c>
      <c r="F15" s="9" t="str">
        <f>HYPERLINK("http://www.ncleg.net/GIS/Download/Maps_Reports/MemberPageMaps/house/NCHouse_distDetail_13.pdf"," 13")</f>
        <v> 13</v>
      </c>
      <c r="G15" s="14" t="s">
        <v>196</v>
      </c>
      <c r="H15" s="10" t="s">
        <v>197</v>
      </c>
    </row>
    <row r="16" spans="1:8" ht="29.25" customHeight="1">
      <c r="A16" s="9" t="str">
        <f>HYPERLINK("http://www.ncleg.net/gascripts/members/viewMember.pl?sChamber=House&amp;nUserID=476","George G. Cleveland")</f>
        <v>George G. Cleveland</v>
      </c>
      <c r="B16" s="1" t="s">
        <v>138</v>
      </c>
      <c r="C16" s="1" t="s">
        <v>139</v>
      </c>
      <c r="D16" s="9" t="s">
        <v>140</v>
      </c>
      <c r="E16" s="1" t="s">
        <v>59</v>
      </c>
      <c r="F16" s="9" t="str">
        <f>HYPERLINK("http://www.ncleg.net/GIS/Download/Maps_Reports/MemberPageMaps/house/NCHouse_distDetail_14.pdf"," 14")</f>
        <v> 14</v>
      </c>
      <c r="G16" s="16" t="str">
        <f>HYPERLINK("http://www.ncleg.net/gascripts/counties/counties.pl?county=Onslow","Onslow")</f>
        <v>Onslow</v>
      </c>
      <c r="H16" s="13" t="s">
        <v>202</v>
      </c>
    </row>
    <row r="17" spans="1:8" ht="30" customHeight="1">
      <c r="A17" s="9" t="str">
        <f>HYPERLINK("http://www.ncleg.net/gascripts/members/viewMember.pl?sChamber=House&amp;nUserID=628","Phil Shepard")</f>
        <v>Phil Shepard</v>
      </c>
      <c r="B17" s="1" t="s">
        <v>207</v>
      </c>
      <c r="C17" s="1" t="s">
        <v>208</v>
      </c>
      <c r="D17" s="9" t="s">
        <v>209</v>
      </c>
      <c r="E17" s="1" t="s">
        <v>59</v>
      </c>
      <c r="F17" s="9" t="str">
        <f>HYPERLINK("http://www.ncleg.net/GIS/Download/Maps_Reports/MemberPageMaps/house/NCHouse_distDetail_15.pdf"," 15")</f>
        <v> 15</v>
      </c>
      <c r="G17" s="16" t="str">
        <f>HYPERLINK("http://www.ncleg.net/gascripts/counties/counties.pl?county=Onslow","Onslow")</f>
        <v>Onslow</v>
      </c>
      <c r="H17" s="13" t="s">
        <v>211</v>
      </c>
    </row>
    <row r="18" spans="1:8" ht="30" customHeight="1">
      <c r="A18" s="19" t="str">
        <f>HYPERLINK("http://www.ncleg.net/gascripts/members/viewMember.pl?sChamber=House&amp;nUserID=639","VACANT")</f>
        <v>VACANT</v>
      </c>
      <c r="B18" s="1"/>
      <c r="C18" s="1"/>
      <c r="D18" s="9"/>
      <c r="E18" s="1" t="s">
        <v>59</v>
      </c>
      <c r="F18" s="9" t="str">
        <f>HYPERLINK("http://www.ncleg.net/GIS/Download/Maps_Reports/MemberPageMaps/house/NCHouse_distDetail_16.pdf"," 16")</f>
        <v> 16</v>
      </c>
      <c r="G18" s="14" t="s">
        <v>222</v>
      </c>
      <c r="H18" s="10"/>
    </row>
    <row r="19" spans="1:8" ht="30" customHeight="1">
      <c r="A19" s="9" t="str">
        <f>HYPERLINK("http://www.ncleg.net/gascripts/members/viewMember.pl?sChamber=House&amp;nUserID=598","Frank Iler")</f>
        <v>Frank Iler</v>
      </c>
      <c r="B19" s="1" t="s">
        <v>227</v>
      </c>
      <c r="C19" s="1" t="s">
        <v>228</v>
      </c>
      <c r="D19" s="9" t="s">
        <v>229</v>
      </c>
      <c r="E19" s="1" t="s">
        <v>59</v>
      </c>
      <c r="F19" s="9" t="str">
        <f>HYPERLINK("http://www.ncleg.net/GIS/Download/Maps_Reports/MemberPageMaps/house/NCHouse_distDetail_17.pdf"," 17")</f>
        <v> 17</v>
      </c>
      <c r="G19" s="16" t="str">
        <f>HYPERLINK("http://www.ncleg.net/gascripts/counties/counties.pl?county=Brunswick","Brunswick")</f>
        <v>Brunswick</v>
      </c>
      <c r="H19" s="13" t="s">
        <v>236</v>
      </c>
    </row>
    <row r="20" spans="1:8" ht="36" customHeight="1">
      <c r="A20" s="9" t="str">
        <f>HYPERLINK("http://www.ncleg.net/gascripts/members/viewMember.pl?sChamber=House&amp;nUserID=617","Susi H. Hamilton")</f>
        <v>Susi H. Hamilton</v>
      </c>
      <c r="B20" s="1" t="s">
        <v>240</v>
      </c>
      <c r="C20" s="1" t="s">
        <v>241</v>
      </c>
      <c r="D20" s="9" t="s">
        <v>243</v>
      </c>
      <c r="E20" s="1" t="s">
        <v>114</v>
      </c>
      <c r="F20" s="9" t="str">
        <f>HYPERLINK("http://www.ncleg.net/GIS/Download/Maps_Reports/MemberPageMaps/house/NCHouse_distDetail_18.pdf"," 18")</f>
        <v> 18</v>
      </c>
      <c r="G20" s="14" t="s">
        <v>246</v>
      </c>
      <c r="H20" s="13" t="s">
        <v>247</v>
      </c>
    </row>
    <row r="21" spans="1:8" ht="30" customHeight="1">
      <c r="A21" s="9" t="str">
        <f>HYPERLINK("http://www.ncleg.net/gascripts/members/viewMember.pl?sChamber=House&amp;nUserID=637","Ted Davis, Jr.")</f>
        <v>Ted Davis, Jr.</v>
      </c>
      <c r="B21" s="1" t="s">
        <v>169</v>
      </c>
      <c r="C21" s="1" t="s">
        <v>170</v>
      </c>
      <c r="D21" s="9" t="s">
        <v>171</v>
      </c>
      <c r="E21" s="1" t="s">
        <v>59</v>
      </c>
      <c r="F21" s="9" t="str">
        <f>HYPERLINK("http://www.ncleg.net/GIS/Download/Maps_Reports/MemberPageMaps/house/NCHouse_distDetail_19.pdf"," 19")</f>
        <v> 19</v>
      </c>
      <c r="G21" s="16" t="str">
        <f>HYPERLINK("http://www.ncleg.net/gascripts/counties/counties.pl?county=New%20Hanover","New Hanover")</f>
        <v>New Hanover</v>
      </c>
      <c r="H21" s="13" t="s">
        <v>260</v>
      </c>
    </row>
    <row r="22" spans="1:8" ht="30" customHeight="1">
      <c r="A22" s="9" t="str">
        <f>HYPERLINK("http://www.ncleg.net/gascripts/members/viewMember.pl?sChamber=House&amp;nUserID=709","Holly Grange")</f>
        <v>Holly Grange</v>
      </c>
      <c r="B22" s="1" t="s">
        <v>265</v>
      </c>
      <c r="C22" s="1" t="s">
        <v>266</v>
      </c>
      <c r="D22" s="9" t="s">
        <v>267</v>
      </c>
      <c r="E22" s="1" t="s">
        <v>59</v>
      </c>
      <c r="F22" s="9" t="str">
        <f>HYPERLINK("http://www.ncleg.net/GIS/Download/Maps_Reports/MemberPageMaps/house/NCHouse_distDetail_20.pdf"," 20")</f>
        <v> 20</v>
      </c>
      <c r="G22" s="16" t="str">
        <f>HYPERLINK("http://www.ncleg.net/gascripts/counties/counties.pl?county=New%20Hanover","New Hanover")</f>
        <v>New Hanover</v>
      </c>
      <c r="H22" s="13" t="s">
        <v>269</v>
      </c>
    </row>
    <row r="23" spans="1:8" ht="36" customHeight="1">
      <c r="A23" s="9" t="str">
        <f>HYPERLINK("http://www.ncleg.net/gascripts/members/viewMember.pl?sChamber=House&amp;nUserID=301","Larry M. Bell")</f>
        <v>Larry M. Bell</v>
      </c>
      <c r="B23" s="1" t="s">
        <v>50</v>
      </c>
      <c r="C23" s="1" t="s">
        <v>51</v>
      </c>
      <c r="D23" s="9" t="s">
        <v>52</v>
      </c>
      <c r="E23" s="1" t="s">
        <v>114</v>
      </c>
      <c r="F23" s="9" t="str">
        <f>HYPERLINK("http://www.ncleg.net/GIS/Download/Maps_Reports/MemberPageMaps/house/NCHouse_distDetail_21.pdf"," 21")</f>
        <v> 21</v>
      </c>
      <c r="G23" s="14" t="s">
        <v>275</v>
      </c>
      <c r="H23" s="10" t="s">
        <v>93</v>
      </c>
    </row>
    <row r="24" spans="1:8" ht="24" customHeight="1">
      <c r="A24" s="9" t="str">
        <f>HYPERLINK("http://www.ncleg.net/gascripts/members/viewMember.pl?sChamber=House&amp;nUserID=558","William D. Brisson")</f>
        <v>William D. Brisson</v>
      </c>
      <c r="B24" s="1" t="s">
        <v>92</v>
      </c>
      <c r="C24" s="1" t="s">
        <v>94</v>
      </c>
      <c r="D24" s="9" t="s">
        <v>95</v>
      </c>
      <c r="E24" s="1" t="s">
        <v>114</v>
      </c>
      <c r="F24" s="9" t="str">
        <f>HYPERLINK("http://www.ncleg.net/GIS/Download/Maps_Reports/MemberPageMaps/house/NCHouse_distDetail_22.pdf"," 22")</f>
        <v> 22</v>
      </c>
      <c r="G24" s="14" t="s">
        <v>285</v>
      </c>
      <c r="H24" s="10" t="s">
        <v>93</v>
      </c>
    </row>
    <row r="25" spans="1:8" ht="28.5" customHeight="1">
      <c r="A25" s="9" t="str">
        <f>HYPERLINK("http://www.ncleg.net/gascripts/members/viewMember.pl?sChamber=House&amp;nUserID=700","Shelly Willingham")</f>
        <v>Shelly Willingham</v>
      </c>
      <c r="B25" s="1" t="s">
        <v>291</v>
      </c>
      <c r="C25" s="1" t="s">
        <v>292</v>
      </c>
      <c r="D25" s="9" t="s">
        <v>293</v>
      </c>
      <c r="E25" s="1" t="s">
        <v>114</v>
      </c>
      <c r="F25" s="9" t="str">
        <f>HYPERLINK("http://www.ncleg.net/GIS/Download/Maps_Reports/MemberPageMaps/house/NCHouse_distDetail_23.pdf"," 23")</f>
        <v> 23</v>
      </c>
      <c r="G25" s="14" t="s">
        <v>298</v>
      </c>
      <c r="H25" s="10" t="s">
        <v>93</v>
      </c>
    </row>
    <row r="26" spans="1:8" ht="33.75" customHeight="1">
      <c r="A26" s="9" t="str">
        <f>HYPERLINK("http://www.ncleg.net/gascripts/members/viewMember.pl?sChamber=House&amp;nUserID=379","Jean Farmer-Butterfield")</f>
        <v>Jean Farmer-Butterfield</v>
      </c>
      <c r="B26" s="1" t="s">
        <v>219</v>
      </c>
      <c r="C26" s="1" t="s">
        <v>220</v>
      </c>
      <c r="D26" s="9" t="s">
        <v>221</v>
      </c>
      <c r="E26" s="1" t="s">
        <v>114</v>
      </c>
      <c r="F26" s="9" t="str">
        <f>HYPERLINK("http://www.ncleg.net/GIS/Download/Maps_Reports/MemberPageMaps/house/NCHouse_distDetail_24.pdf"," 24")</f>
        <v> 24</v>
      </c>
      <c r="G26" s="14" t="s">
        <v>148</v>
      </c>
      <c r="H26" s="10" t="s">
        <v>311</v>
      </c>
    </row>
    <row r="27" spans="1:8" ht="30" customHeight="1">
      <c r="A27" s="9" t="str">
        <f>HYPERLINK("http://www.ncleg.net/gascripts/members/viewMember.pl?sChamber=House&amp;nUserID=611","Jeff Collins")</f>
        <v>Jeff Collins</v>
      </c>
      <c r="B27" s="1" t="s">
        <v>145</v>
      </c>
      <c r="C27" s="1" t="s">
        <v>146</v>
      </c>
      <c r="D27" s="9" t="s">
        <v>147</v>
      </c>
      <c r="E27" s="1" t="s">
        <v>59</v>
      </c>
      <c r="F27" s="9" t="str">
        <f>HYPERLINK("http://www.ncleg.net/GIS/Download/Maps_Reports/MemberPageMaps/house/NCHouse_distDetail_25.pdf"," 25")</f>
        <v> 25</v>
      </c>
      <c r="G27" s="14" t="s">
        <v>135</v>
      </c>
      <c r="H27" s="10" t="s">
        <v>320</v>
      </c>
    </row>
    <row r="28" spans="1:8" ht="30.75" customHeight="1">
      <c r="A28" s="9" t="str">
        <f>HYPERLINK("http://www.ncleg.net/gascripts/members/viewMember.pl?sChamber=House&amp;nUserID=728","Donna McDowell White")</f>
        <v>Donna McDowell White</v>
      </c>
      <c r="B28" s="1" t="s">
        <v>322</v>
      </c>
      <c r="C28" s="1" t="s">
        <v>324</v>
      </c>
      <c r="D28" s="9" t="s">
        <v>326</v>
      </c>
      <c r="E28" s="1" t="s">
        <v>59</v>
      </c>
      <c r="F28" s="9" t="str">
        <f>HYPERLINK("http://www.ncleg.net/GIS/Download/Maps_Reports/MemberPageMaps/house/NCHouse_distDetail_26.pdf"," 26")</f>
        <v> 26</v>
      </c>
      <c r="G28" s="16" t="str">
        <f>HYPERLINK("http://www.ncleg.net/gascripts/counties/counties.pl?county=Johnston","Johnston")</f>
        <v>Johnston</v>
      </c>
      <c r="H28" s="10" t="s">
        <v>329</v>
      </c>
    </row>
    <row r="29" spans="1:8" ht="36" customHeight="1">
      <c r="A29" s="9" t="str">
        <f>HYPERLINK("http://www.ncleg.net/gascripts/members/viewMember.pl?sChamber=House&amp;nUserID=481","Michael H. Wray")</f>
        <v>Michael H. Wray</v>
      </c>
      <c r="B29" s="1" t="s">
        <v>333</v>
      </c>
      <c r="C29" s="1" t="s">
        <v>335</v>
      </c>
      <c r="D29" s="9" t="s">
        <v>336</v>
      </c>
      <c r="E29" s="1" t="s">
        <v>114</v>
      </c>
      <c r="F29" s="9" t="str">
        <f>HYPERLINK("http://www.ncleg.net/GIS/Download/Maps_Reports/MemberPageMaps/house/NCHouse_distDetail_27.pdf"," 27")</f>
        <v> 27</v>
      </c>
      <c r="G29" s="14" t="s">
        <v>338</v>
      </c>
      <c r="H29" s="10" t="s">
        <v>339</v>
      </c>
    </row>
    <row r="30" spans="1:8" ht="30" customHeight="1">
      <c r="A30" s="9" t="str">
        <f>HYPERLINK("http://www.ncleg.net/gascripts/members/viewMember.pl?sChamber=House&amp;nUserID=727","Larry C. Strickland")</f>
        <v>Larry C. Strickland</v>
      </c>
      <c r="B30" s="1" t="s">
        <v>169</v>
      </c>
      <c r="C30" s="1" t="s">
        <v>344</v>
      </c>
      <c r="D30" s="9" t="s">
        <v>346</v>
      </c>
      <c r="E30" s="1" t="s">
        <v>59</v>
      </c>
      <c r="F30" s="9" t="str">
        <f>HYPERLINK("http://www.ncleg.net/GIS/Download/Maps_Reports/MemberPageMaps/house/NCHouse_distDetail_28.pdf"," 28")</f>
        <v> 28</v>
      </c>
      <c r="G30" s="16" t="str">
        <f>HYPERLINK("http://www.ncleg.net/gascripts/counties/counties.pl?county=Johnston","Johnston")</f>
        <v>Johnston</v>
      </c>
      <c r="H30" s="13" t="s">
        <v>354</v>
      </c>
    </row>
    <row r="31" spans="1:8" ht="30" customHeight="1">
      <c r="A31" s="9" t="str">
        <f>HYPERLINK("http://www.ncleg.net/gascripts/members/viewMember.pl?sChamber=House&amp;nUserID=572","Larry D. Hall")</f>
        <v>Larry D. Hall</v>
      </c>
      <c r="B31" s="1" t="s">
        <v>282</v>
      </c>
      <c r="C31" s="1" t="s">
        <v>283</v>
      </c>
      <c r="D31" s="9" t="s">
        <v>284</v>
      </c>
      <c r="E31" s="1" t="s">
        <v>114</v>
      </c>
      <c r="F31" s="9" t="str">
        <f>HYPERLINK("http://www.ncleg.net/GIS/Download/Maps_Reports/MemberPageMaps/house/NCHouse_distDetail_29.pdf"," 29")</f>
        <v> 29</v>
      </c>
      <c r="G31" s="16" t="str">
        <f>HYPERLINK("http://www.ncleg.net/gascripts/counties/counties.pl?county=Durham","Durham")</f>
        <v>Durham</v>
      </c>
      <c r="H31" s="13" t="s">
        <v>370</v>
      </c>
    </row>
    <row r="32" spans="1:8" ht="30" customHeight="1">
      <c r="A32" s="9" t="str">
        <f>HYPERLINK("http://www.ncleg.net/gascripts/members/viewMember.pl?sChamber=House&amp;nUserID=729","Philip A. Lehman")</f>
        <v>Philip A. Lehman</v>
      </c>
      <c r="B32" s="1" t="s">
        <v>373</v>
      </c>
      <c r="C32" s="1" t="s">
        <v>374</v>
      </c>
      <c r="D32" s="9" t="s">
        <v>376</v>
      </c>
      <c r="E32" s="1" t="s">
        <v>114</v>
      </c>
      <c r="F32" s="9" t="str">
        <f>HYPERLINK("http://www.ncleg.net/GIS/Download/Maps_Reports/MemberPageMaps/house/NCHouse_distDetail_30.pdf"," 30")</f>
        <v> 30</v>
      </c>
      <c r="G32" s="16" t="str">
        <f>HYPERLINK("http://www.ncleg.net/gascripts/counties/counties.pl?county=Durham","Durham")</f>
        <v>Durham</v>
      </c>
      <c r="H32" s="10" t="s">
        <v>93</v>
      </c>
    </row>
    <row r="33" spans="1:8" ht="45" customHeight="1">
      <c r="A33" s="9" t="str">
        <f>HYPERLINK("http://www.ncleg.net/gascripts/members/viewMember.pl?sChamber=House&amp;nUserID=71","Henry M. Michaux, Jr.")</f>
        <v>Henry M. Michaux, Jr.</v>
      </c>
      <c r="B33" s="1" t="s">
        <v>381</v>
      </c>
      <c r="C33" s="1" t="s">
        <v>383</v>
      </c>
      <c r="D33" s="9" t="s">
        <v>385</v>
      </c>
      <c r="E33" s="1" t="s">
        <v>114</v>
      </c>
      <c r="F33" s="9" t="str">
        <f>HYPERLINK("http://www.ncleg.net/GIS/Download/Maps_Reports/MemberPageMaps/house/NCHouse_distDetail_31.pdf"," 31")</f>
        <v> 31</v>
      </c>
      <c r="G33" s="16" t="str">
        <f>HYPERLINK("http://www.ncleg.net/gascripts/counties/counties.pl?county=Durham","Durham")</f>
        <v>Durham</v>
      </c>
      <c r="H33" s="10" t="s">
        <v>391</v>
      </c>
    </row>
    <row r="34" spans="1:8" ht="36" customHeight="1">
      <c r="A34" s="9" t="str">
        <f>HYPERLINK("http://www.ncleg.net/gascripts/members/viewMember.pl?sChamber=House&amp;nUserID=718","Terry E. Garrison")</f>
        <v>Terry E. Garrison</v>
      </c>
      <c r="B34" s="1" t="s">
        <v>249</v>
      </c>
      <c r="C34" s="1" t="s">
        <v>250</v>
      </c>
      <c r="D34" s="9" t="s">
        <v>251</v>
      </c>
      <c r="E34" s="1" t="s">
        <v>114</v>
      </c>
      <c r="F34" s="9" t="str">
        <f>HYPERLINK("http://www.ncleg.net/GIS/Download/Maps_Reports/MemberPageMaps/house/NCHouse_distDetail_32.pdf"," 32")</f>
        <v> 32</v>
      </c>
      <c r="G34" s="14" t="s">
        <v>399</v>
      </c>
      <c r="H34" s="10" t="s">
        <v>93</v>
      </c>
    </row>
    <row r="35" spans="1:8" ht="30" customHeight="1">
      <c r="A35" s="9" t="str">
        <f>HYPERLINK("http://www.ncleg.net/gascripts/members/viewMember.pl?sChamber=House&amp;nUserID=597","Rosa U. Gill")</f>
        <v>Rosa U. Gill</v>
      </c>
      <c r="B35" s="1" t="s">
        <v>253</v>
      </c>
      <c r="C35" s="1" t="s">
        <v>254</v>
      </c>
      <c r="D35" s="9" t="s">
        <v>255</v>
      </c>
      <c r="E35" s="1" t="s">
        <v>114</v>
      </c>
      <c r="F35" s="9" t="str">
        <f>HYPERLINK("http://www.ncleg.net/GIS/Download/Maps_Reports/MemberPageMaps/house/NCHouse_distDetail_33.pdf"," 33")</f>
        <v> 33</v>
      </c>
      <c r="G35" s="16" t="str">
        <f aca="true" t="shared" si="0" ref="G35:G43">HYPERLINK("http://www.ncleg.net/gascripts/counties/counties.pl?county=Wake","Wake")</f>
        <v>Wake</v>
      </c>
      <c r="H35" s="13" t="s">
        <v>402</v>
      </c>
    </row>
    <row r="36" spans="1:8" ht="30" customHeight="1">
      <c r="A36" s="9" t="str">
        <f>HYPERLINK("http://www.ncleg.net/gascripts/members/viewMember.pl?sChamber=House&amp;nUserID=487","Grier Martin")</f>
        <v>Grier Martin</v>
      </c>
      <c r="B36" s="1" t="s">
        <v>397</v>
      </c>
      <c r="C36" s="1" t="s">
        <v>398</v>
      </c>
      <c r="D36" s="9" t="s">
        <v>400</v>
      </c>
      <c r="E36" s="1" t="s">
        <v>114</v>
      </c>
      <c r="F36" s="9" t="str">
        <f>HYPERLINK("http://www.ncleg.net/GIS/Download/Maps_Reports/MemberPageMaps/house/NCHouse_distDetail_34.pdf"," 34")</f>
        <v> 34</v>
      </c>
      <c r="G36" s="16" t="str">
        <f t="shared" si="0"/>
        <v>Wake</v>
      </c>
      <c r="H36" s="13" t="s">
        <v>408</v>
      </c>
    </row>
    <row r="37" spans="1:8" ht="30" customHeight="1">
      <c r="A37" s="9" t="str">
        <f>HYPERLINK("http://www.ncleg.net/gascripts/members/viewMember.pl?sChamber=House&amp;nUserID=648","Chris Malone")</f>
        <v>Chris Malone</v>
      </c>
      <c r="B37" s="1" t="s">
        <v>393</v>
      </c>
      <c r="C37" s="1" t="s">
        <v>394</v>
      </c>
      <c r="D37" s="9" t="s">
        <v>395</v>
      </c>
      <c r="E37" s="1" t="s">
        <v>59</v>
      </c>
      <c r="F37" s="9" t="str">
        <f>HYPERLINK("http://www.ncleg.net/GIS/Download/Maps_Reports/MemberPageMaps/house/NCHouse_distDetail_35.pdf"," 35")</f>
        <v> 35</v>
      </c>
      <c r="G37" s="16" t="str">
        <f t="shared" si="0"/>
        <v>Wake</v>
      </c>
      <c r="H37" s="13" t="s">
        <v>418</v>
      </c>
    </row>
    <row r="38" spans="1:8" ht="30" customHeight="1">
      <c r="A38" s="9" t="str">
        <f>HYPERLINK("http://www.ncleg.net/gascripts/members/viewMember.pl?sChamber=House&amp;nUserID=489","Nelson Dollar")</f>
        <v>Nelson Dollar</v>
      </c>
      <c r="B38" s="1" t="s">
        <v>185</v>
      </c>
      <c r="C38" s="1" t="s">
        <v>186</v>
      </c>
      <c r="D38" s="9" t="s">
        <v>188</v>
      </c>
      <c r="E38" s="1" t="s">
        <v>59</v>
      </c>
      <c r="F38" s="9" t="str">
        <f>HYPERLINK("http://www.ncleg.net/GIS/Download/Maps_Reports/MemberPageMaps/house/NCHouse_distDetail_36.pdf"," 36")</f>
        <v> 36</v>
      </c>
      <c r="G38" s="16" t="str">
        <f t="shared" si="0"/>
        <v>Wake</v>
      </c>
      <c r="H38" s="13" t="s">
        <v>429</v>
      </c>
    </row>
    <row r="39" spans="1:8" ht="45" customHeight="1">
      <c r="A39" s="9" t="str">
        <f>HYPERLINK("http://www.ncleg.net/gascripts/members/viewMember.pl?sChamber=House&amp;nUserID=721","Linda Hunt Williams")</f>
        <v>Linda Hunt Williams</v>
      </c>
      <c r="B39" s="1" t="s">
        <v>430</v>
      </c>
      <c r="C39" s="1" t="s">
        <v>431</v>
      </c>
      <c r="D39" s="9" t="s">
        <v>433</v>
      </c>
      <c r="E39" s="1" t="s">
        <v>59</v>
      </c>
      <c r="F39" s="9" t="str">
        <f>HYPERLINK("http://www.ncleg.net/GIS/Download/Maps_Reports/MemberPageMaps/house/NCHouse_distDetail_37.pdf"," 37")</f>
        <v> 37</v>
      </c>
      <c r="G39" s="16" t="str">
        <f t="shared" si="0"/>
        <v>Wake</v>
      </c>
      <c r="H39" s="10" t="s">
        <v>437</v>
      </c>
    </row>
    <row r="40" spans="1:8" ht="45" customHeight="1">
      <c r="A40" s="9" t="str">
        <f>HYPERLINK("http://www.ncleg.net/gascripts/members/viewMember.pl?sChamber=House&amp;nUserID=650","Yvonne Lewis Holley")</f>
        <v>Yvonne Lewis Holley</v>
      </c>
      <c r="B40" s="1" t="s">
        <v>313</v>
      </c>
      <c r="C40" s="1" t="s">
        <v>314</v>
      </c>
      <c r="D40" s="9" t="s">
        <v>315</v>
      </c>
      <c r="E40" s="1" t="s">
        <v>114</v>
      </c>
      <c r="F40" s="9" t="str">
        <f>HYPERLINK("http://www.ncleg.net/GIS/Download/Maps_Reports/MemberPageMaps/house/NCHouse_distDetail_38.pdf"," 38")</f>
        <v> 38</v>
      </c>
      <c r="G40" s="16" t="str">
        <f t="shared" si="0"/>
        <v>Wake</v>
      </c>
      <c r="H40" s="13" t="s">
        <v>445</v>
      </c>
    </row>
    <row r="41" spans="1:8" ht="30" customHeight="1">
      <c r="A41" s="9" t="str">
        <f>HYPERLINK("http://www.ncleg.net/gascripts/members/viewMember.pl?sChamber=House&amp;nUserID=595","Darren G. Jackson")</f>
        <v>Darren G. Jackson</v>
      </c>
      <c r="B41" s="1" t="s">
        <v>347</v>
      </c>
      <c r="C41" s="1" t="s">
        <v>348</v>
      </c>
      <c r="D41" s="9" t="s">
        <v>349</v>
      </c>
      <c r="E41" s="1" t="s">
        <v>114</v>
      </c>
      <c r="F41" s="9" t="str">
        <f>HYPERLINK("http://www.ncleg.net/GIS/Download/Maps_Reports/MemberPageMaps/house/NCHouse_distDetail_39.pdf"," 39")</f>
        <v> 39</v>
      </c>
      <c r="G41" s="16" t="str">
        <f t="shared" si="0"/>
        <v>Wake</v>
      </c>
      <c r="H41" s="13" t="s">
        <v>455</v>
      </c>
    </row>
    <row r="42" spans="1:8" ht="30" customHeight="1">
      <c r="A42" s="9" t="str">
        <f>HYPERLINK("http://www.ncleg.net/gascripts/members/viewMember.pl?sChamber=House&amp;nUserID=722","Joe John")</f>
        <v>Joe John</v>
      </c>
      <c r="B42" s="1" t="s">
        <v>351</v>
      </c>
      <c r="C42" s="1" t="s">
        <v>352</v>
      </c>
      <c r="D42" s="9" t="s">
        <v>353</v>
      </c>
      <c r="E42" s="1" t="s">
        <v>114</v>
      </c>
      <c r="F42" s="9" t="str">
        <f>HYPERLINK("http://www.ncleg.net/GIS/Download/Maps_Reports/MemberPageMaps/house/NCHouse_distDetail_40.pdf"," 40")</f>
        <v> 40</v>
      </c>
      <c r="G42" s="16" t="str">
        <f t="shared" si="0"/>
        <v>Wake</v>
      </c>
      <c r="H42" s="13" t="s">
        <v>461</v>
      </c>
    </row>
    <row r="43" spans="1:8" ht="30" customHeight="1">
      <c r="A43" s="9" t="str">
        <f>HYPERLINK("http://www.ncleg.net/gascripts/members/viewMember.pl?sChamber=House&amp;nUserID=688","Gale Adcock")</f>
        <v>Gale Adcock</v>
      </c>
      <c r="B43" s="1" t="s">
        <v>14</v>
      </c>
      <c r="C43" s="1" t="s">
        <v>15</v>
      </c>
      <c r="D43" s="9" t="s">
        <v>16</v>
      </c>
      <c r="E43" s="1" t="s">
        <v>114</v>
      </c>
      <c r="F43" s="9" t="str">
        <f>HYPERLINK("http://www.ncleg.net/GIS/Download/Maps_Reports/MemberPageMaps/house/NCHouse_distDetail_41.pdf"," 41")</f>
        <v> 41</v>
      </c>
      <c r="G43" s="16" t="str">
        <f t="shared" si="0"/>
        <v>Wake</v>
      </c>
      <c r="H43" s="13" t="s">
        <v>466</v>
      </c>
    </row>
    <row r="44" spans="1:8" ht="30" customHeight="1">
      <c r="A44" s="9" t="str">
        <f>HYPERLINK("http://www.ncleg.net/gascripts/members/viewMember.pl?sChamber=House&amp;nUserID=216","Marvin W. Lucas")</f>
        <v>Marvin W. Lucas</v>
      </c>
      <c r="B44" s="1" t="s">
        <v>388</v>
      </c>
      <c r="C44" s="1" t="s">
        <v>389</v>
      </c>
      <c r="D44" s="9" t="s">
        <v>390</v>
      </c>
      <c r="E44" s="1" t="s">
        <v>114</v>
      </c>
      <c r="F44" s="9" t="str">
        <f>HYPERLINK("http://www.ncleg.net/GIS/Download/Maps_Reports/MemberPageMaps/house/NCHouse_distDetail_42.pdf"," 42")</f>
        <v> 42</v>
      </c>
      <c r="G44" s="16" t="str">
        <f>HYPERLINK("http://www.ncleg.net/gascripts/counties/counties.pl?county=Cumberland","Cumberland")</f>
        <v>Cumberland</v>
      </c>
      <c r="H44" s="10" t="s">
        <v>93</v>
      </c>
    </row>
    <row r="45" spans="1:8" ht="30" customHeight="1">
      <c r="A45" s="9" t="str">
        <f>HYPERLINK("http://www.ncleg.net/gascripts/members/viewMember.pl?sChamber=House&amp;nUserID=583","Elmer Floyd")</f>
        <v>Elmer Floyd</v>
      </c>
      <c r="B45" s="1" t="s">
        <v>231</v>
      </c>
      <c r="C45" s="1" t="s">
        <v>232</v>
      </c>
      <c r="D45" s="9" t="s">
        <v>233</v>
      </c>
      <c r="E45" s="1" t="s">
        <v>114</v>
      </c>
      <c r="F45" s="9" t="str">
        <f>HYPERLINK("http://www.ncleg.net/GIS/Download/Maps_Reports/MemberPageMaps/house/NCHouse_distDetail_43.pdf"," 43")</f>
        <v> 43</v>
      </c>
      <c r="G45" s="16" t="str">
        <f>HYPERLINK("http://www.ncleg.net/gascripts/counties/counties.pl?county=Cumberland","Cumberland")</f>
        <v>Cumberland</v>
      </c>
      <c r="H45" s="10" t="s">
        <v>93</v>
      </c>
    </row>
    <row r="46" spans="1:8" ht="27" customHeight="1">
      <c r="A46" s="9" t="str">
        <f>HYPERLINK("http://www.ncleg.net/gascripts/members/viewMember.pl?sChamber=House&amp;nUserID=702","William O. Richardson")</f>
        <v>William O. Richardson</v>
      </c>
      <c r="B46" s="1" t="s">
        <v>463</v>
      </c>
      <c r="C46" s="1" t="s">
        <v>464</v>
      </c>
      <c r="D46" s="9" t="s">
        <v>465</v>
      </c>
      <c r="E46" s="1" t="s">
        <v>114</v>
      </c>
      <c r="F46" s="9" t="str">
        <f>HYPERLINK("http://www.ncleg.net/GIS/Download/Maps_Reports/MemberPageMaps/house/NCHouse_distDetail_44.pdf"," 44")</f>
        <v> 44</v>
      </c>
      <c r="G46" s="16" t="str">
        <f>HYPERLINK("http://www.ncleg.net/gascripts/counties/counties.pl?county=Cumberland","Cumberland")</f>
        <v>Cumberland</v>
      </c>
      <c r="H46" s="10" t="s">
        <v>492</v>
      </c>
    </row>
    <row r="47" spans="1:8" ht="30" customHeight="1">
      <c r="A47" s="9" t="str">
        <f>HYPERLINK("http://www.ncleg.net/gascripts/members/viewMember.pl?sChamber=House&amp;nUserID=662","John Szoka")</f>
        <v>John Szoka</v>
      </c>
      <c r="B47" s="1" t="s">
        <v>493</v>
      </c>
      <c r="C47" s="1" t="s">
        <v>494</v>
      </c>
      <c r="D47" s="9" t="s">
        <v>495</v>
      </c>
      <c r="E47" s="1" t="s">
        <v>59</v>
      </c>
      <c r="F47" s="9" t="str">
        <f>HYPERLINK("http://www.ncleg.net/GIS/Download/Maps_Reports/MemberPageMaps/house/NCHouse_distDetail_45.pdf"," 45")</f>
        <v> 45</v>
      </c>
      <c r="G47" s="16" t="str">
        <f>HYPERLINK("http://www.ncleg.net/gascripts/counties/counties.pl?county=Cumberland","Cumberland")</f>
        <v>Cumberland</v>
      </c>
      <c r="H47" s="13" t="s">
        <v>497</v>
      </c>
    </row>
    <row r="48" spans="1:8" ht="36" customHeight="1">
      <c r="A48" s="9" t="str">
        <f>HYPERLINK("http://www.ncleg.net/gascripts/members/viewMember.pl?sChamber=House&amp;nUserID=723","Brenden H. Jones")</f>
        <v>Brenden H. Jones</v>
      </c>
      <c r="B48" s="1" t="s">
        <v>364</v>
      </c>
      <c r="C48" s="1" t="s">
        <v>365</v>
      </c>
      <c r="D48" s="9" t="s">
        <v>366</v>
      </c>
      <c r="E48" s="1" t="s">
        <v>59</v>
      </c>
      <c r="F48" s="9" t="str">
        <f>HYPERLINK("http://www.ncleg.net/GIS/Download/Maps_Reports/MemberPageMaps/house/NCHouse_distDetail_46.pdf"," 46")</f>
        <v> 46</v>
      </c>
      <c r="G48" s="14" t="s">
        <v>499</v>
      </c>
      <c r="H48" s="13" t="s">
        <v>500</v>
      </c>
    </row>
    <row r="49" spans="1:8" ht="30" customHeight="1">
      <c r="A49" s="9" t="str">
        <f>HYPERLINK("http://www.ncleg.net/gascripts/members/viewMember.pl?sChamber=House&amp;nUserID=615","Charles Graham")</f>
        <v>Charles Graham</v>
      </c>
      <c r="B49" s="1" t="s">
        <v>262</v>
      </c>
      <c r="C49" s="1" t="s">
        <v>263</v>
      </c>
      <c r="D49" s="9" t="s">
        <v>264</v>
      </c>
      <c r="E49" s="1" t="s">
        <v>114</v>
      </c>
      <c r="F49" s="9" t="str">
        <f>HYPERLINK("http://www.ncleg.net/GIS/Download/Maps_Reports/MemberPageMaps/house/NCHouse_distDetail_47.pdf"," 47")</f>
        <v> 47</v>
      </c>
      <c r="G49" s="16" t="str">
        <f>HYPERLINK("http://www.ncleg.net/gascripts/counties/counties.pl?county=Robeson","Robeson")</f>
        <v>Robeson</v>
      </c>
      <c r="H49" s="10" t="s">
        <v>391</v>
      </c>
    </row>
    <row r="50" spans="1:8" ht="24.75" customHeight="1">
      <c r="A50" s="9" t="str">
        <f>HYPERLINK("http://www.ncleg.net/gascripts/members/viewMember.pl?sChamber=House&amp;nUserID=497","Garland E. Pierce")</f>
        <v>Garland E. Pierce</v>
      </c>
      <c r="B50" s="1" t="s">
        <v>434</v>
      </c>
      <c r="C50" s="1" t="s">
        <v>435</v>
      </c>
      <c r="D50" s="9" t="s">
        <v>436</v>
      </c>
      <c r="E50" s="1" t="s">
        <v>114</v>
      </c>
      <c r="F50" s="9" t="str">
        <f>HYPERLINK("http://www.ncleg.net/GIS/Download/Maps_Reports/MemberPageMaps/house/NCHouse_distDetail_48.pdf"," 48")</f>
        <v> 48</v>
      </c>
      <c r="G50" s="14" t="s">
        <v>624</v>
      </c>
      <c r="H50" s="10" t="s">
        <v>510</v>
      </c>
    </row>
    <row r="51" spans="1:8" ht="30" customHeight="1">
      <c r="A51" s="9" t="str">
        <f>HYPERLINK("http://www.ncleg.net/gascripts/members/viewMember.pl?sChamber=House&amp;nUserID=711","Cynthia Ball")</f>
        <v>Cynthia Ball</v>
      </c>
      <c r="B51" s="1" t="s">
        <v>34</v>
      </c>
      <c r="C51" s="1" t="s">
        <v>35</v>
      </c>
      <c r="D51" s="9" t="s">
        <v>36</v>
      </c>
      <c r="E51" s="1" t="s">
        <v>114</v>
      </c>
      <c r="F51" s="9" t="str">
        <f>HYPERLINK("http://www.ncleg.net/GIS/Download/Maps_Reports/MemberPageMaps/house/NCHouse_distDetail_49.pdf"," 49")</f>
        <v> 49</v>
      </c>
      <c r="G51" s="16" t="str">
        <f>HYPERLINK("http://www.ncleg.net/gascripts/counties/counties.pl?county=Wake","Wake")</f>
        <v>Wake</v>
      </c>
      <c r="H51" s="13" t="s">
        <v>512</v>
      </c>
    </row>
    <row r="52" spans="1:8" ht="30" customHeight="1">
      <c r="A52" s="9" t="str">
        <f>HYPERLINK("http://www.ncleg.net/gascripts/members/viewMember.pl?sChamber=House&amp;nUserID=683","Graig R. Meyer")</f>
        <v>Graig R. Meyer</v>
      </c>
      <c r="B52" s="1" t="s">
        <v>414</v>
      </c>
      <c r="C52" s="1" t="s">
        <v>415</v>
      </c>
      <c r="D52" s="9" t="s">
        <v>416</v>
      </c>
      <c r="E52" s="1" t="s">
        <v>114</v>
      </c>
      <c r="F52" s="9" t="str">
        <f>HYPERLINK("http://www.ncleg.net/GIS/Download/Maps_Reports/MemberPageMaps/house/NCHouse_distDetail_50.pdf"," 50")</f>
        <v> 50</v>
      </c>
      <c r="G52" s="14" t="s">
        <v>518</v>
      </c>
      <c r="H52" s="13" t="s">
        <v>520</v>
      </c>
    </row>
    <row r="53" spans="1:8" ht="30" customHeight="1">
      <c r="A53" s="9" t="str">
        <f>HYPERLINK("http://www.ncleg.net/gascripts/members/viewMember.pl?sChamber=House&amp;nUserID=393","John Sauls")</f>
        <v>John Sauls</v>
      </c>
      <c r="B53" s="1" t="s">
        <v>484</v>
      </c>
      <c r="C53" s="1" t="s">
        <v>485</v>
      </c>
      <c r="D53" s="9" t="s">
        <v>486</v>
      </c>
      <c r="E53" s="1" t="s">
        <v>59</v>
      </c>
      <c r="F53" s="9" t="str">
        <f>HYPERLINK("http://www.ncleg.net/GIS/Download/Maps_Reports/MemberPageMaps/house/NCHouse_distDetail_51.pdf"," 51")</f>
        <v> 51</v>
      </c>
      <c r="G53" s="14" t="s">
        <v>527</v>
      </c>
      <c r="H53" s="10" t="s">
        <v>391</v>
      </c>
    </row>
    <row r="54" spans="1:8" ht="30" customHeight="1">
      <c r="A54" s="9" t="str">
        <f>HYPERLINK("http://www.ncleg.net/gascripts/members/viewMember.pl?sChamber=House&amp;nUserID=581","James L. Boles, Jr.")</f>
        <v>James L. Boles, Jr.</v>
      </c>
      <c r="B54" s="1" t="s">
        <v>67</v>
      </c>
      <c r="C54" s="1" t="s">
        <v>68</v>
      </c>
      <c r="D54" s="9" t="s">
        <v>69</v>
      </c>
      <c r="E54" s="1" t="s">
        <v>59</v>
      </c>
      <c r="F54" s="9" t="str">
        <f>HYPERLINK("http://www.ncleg.net/GIS/Download/Maps_Reports/MemberPageMaps/house/NCHouse_distDetail_52.pdf"," 52")</f>
        <v> 52</v>
      </c>
      <c r="G54" s="16" t="str">
        <f>HYPERLINK("http://www.ncleg.net/gascripts/counties/counties.pl?county=Moore","Moore")</f>
        <v>Moore</v>
      </c>
      <c r="H54" s="10" t="s">
        <v>391</v>
      </c>
    </row>
    <row r="55" spans="1:8" ht="30" customHeight="1">
      <c r="A55" s="9" t="str">
        <f>HYPERLINK("http://www.ncleg.net/gascripts/members/viewMember.pl?sChamber=House&amp;nUserID=389","David R. Lewis")</f>
        <v>David R. Lewis</v>
      </c>
      <c r="B55" s="1" t="s">
        <v>382</v>
      </c>
      <c r="C55" s="1" t="s">
        <v>384</v>
      </c>
      <c r="D55" s="9" t="s">
        <v>386</v>
      </c>
      <c r="E55" s="1" t="s">
        <v>59</v>
      </c>
      <c r="F55" s="9" t="str">
        <f>HYPERLINK("http://www.ncleg.net/GIS/Download/Maps_Reports/MemberPageMaps/house/NCHouse_distDetail_53.pdf"," 53")</f>
        <v> 53</v>
      </c>
      <c r="G55" s="16" t="str">
        <f>HYPERLINK("http://www.ncleg.net/gascripts/counties/counties.pl?county=Harnett","Harnett")</f>
        <v>Harnett</v>
      </c>
      <c r="H55" s="13" t="s">
        <v>541</v>
      </c>
    </row>
    <row r="56" spans="1:8" ht="24" customHeight="1">
      <c r="A56" s="9" t="str">
        <f>HYPERLINK("http://www.ncleg.net/gascripts/members/viewMember.pl?sChamber=House&amp;nUserID=684","Robert T. Reives, II")</f>
        <v>Robert T. Reives, II</v>
      </c>
      <c r="B56" s="1" t="s">
        <v>457</v>
      </c>
      <c r="C56" s="1" t="s">
        <v>458</v>
      </c>
      <c r="D56" s="9" t="s">
        <v>459</v>
      </c>
      <c r="E56" s="1" t="s">
        <v>114</v>
      </c>
      <c r="F56" s="9" t="str">
        <f>HYPERLINK("http://www.ncleg.net/GIS/Download/Maps_Reports/MemberPageMaps/house/NCHouse_distDetail_54.pdf"," 54")</f>
        <v> 54</v>
      </c>
      <c r="G56" s="14" t="s">
        <v>544</v>
      </c>
      <c r="H56" s="13" t="s">
        <v>545</v>
      </c>
    </row>
    <row r="57" spans="1:8" ht="30" customHeight="1">
      <c r="A57" s="9" t="str">
        <f>HYPERLINK("http://www.ncleg.net/gascripts/members/viewMember.pl?sChamber=House&amp;nUserID=663","Mark Brody")</f>
        <v>Mark Brody</v>
      </c>
      <c r="B57" s="1" t="s">
        <v>105</v>
      </c>
      <c r="C57" s="1" t="s">
        <v>106</v>
      </c>
      <c r="D57" s="9" t="s">
        <v>107</v>
      </c>
      <c r="E57" s="1" t="s">
        <v>59</v>
      </c>
      <c r="F57" s="9" t="str">
        <f>HYPERLINK("http://www.ncleg.net/GIS/Download/Maps_Reports/MemberPageMaps/house/NCHouse_distDetail_55.pdf"," 55")</f>
        <v> 55</v>
      </c>
      <c r="G57" s="14" t="s">
        <v>548</v>
      </c>
      <c r="H57" s="10" t="s">
        <v>391</v>
      </c>
    </row>
    <row r="58" spans="1:8" ht="30" customHeight="1">
      <c r="A58" s="9" t="str">
        <f>HYPERLINK("http://www.ncleg.net/gascripts/members/viewMember.pl?sChamber=House&amp;nUserID=46","Verla Insko")</f>
        <v>Verla Insko</v>
      </c>
      <c r="B58" s="1" t="s">
        <v>341</v>
      </c>
      <c r="C58" s="1" t="s">
        <v>342</v>
      </c>
      <c r="D58" s="9" t="s">
        <v>343</v>
      </c>
      <c r="E58" s="1" t="s">
        <v>114</v>
      </c>
      <c r="F58" s="9" t="str">
        <f>HYPERLINK("http://www.ncleg.net/GIS/Download/Maps_Reports/MemberPageMaps/house/NCHouse_distDetail_56.pdf"," 56")</f>
        <v> 56</v>
      </c>
      <c r="G58" s="16" t="str">
        <f>HYPERLINK("http://www.ncleg.net/gascripts/counties/counties.pl?county=Orange","Orange")</f>
        <v>Orange</v>
      </c>
      <c r="H58" s="13" t="s">
        <v>553</v>
      </c>
    </row>
    <row r="59" spans="1:8" ht="30" customHeight="1">
      <c r="A59" s="9" t="str">
        <f>HYPERLINK("http://www.ncleg.net/gascripts/members/viewMember.pl?sChamber=House&amp;nUserID=504","Pricey Harrison")</f>
        <v>Pricey Harrison</v>
      </c>
      <c r="B59" s="1" t="s">
        <v>300</v>
      </c>
      <c r="C59" s="1" t="s">
        <v>301</v>
      </c>
      <c r="D59" s="9" t="s">
        <v>302</v>
      </c>
      <c r="E59" s="1" t="s">
        <v>114</v>
      </c>
      <c r="F59" s="9" t="str">
        <f>HYPERLINK("http://www.ncleg.net/GIS/Download/Maps_Reports/MemberPageMaps/house/NCHouse_distDetail_57.pdf"," 57")</f>
        <v> 57</v>
      </c>
      <c r="G59" s="16" t="str">
        <f aca="true" t="shared" si="1" ref="G59:G64">HYPERLINK("http://www.ncleg.net/gascripts/counties/counties.pl?county=Guilford","Guilford")</f>
        <v>Guilford</v>
      </c>
      <c r="H59" s="13" t="s">
        <v>554</v>
      </c>
    </row>
    <row r="60" spans="1:8" ht="30" customHeight="1">
      <c r="A60" s="9" t="str">
        <f>HYPERLINK("http://www.ncleg.net/gascripts/members/viewMember.pl?sChamber=House&amp;nUserID=725","Amos L. Quick, III")</f>
        <v>Amos L. Quick, III</v>
      </c>
      <c r="B60" s="1" t="s">
        <v>452</v>
      </c>
      <c r="C60" s="1" t="s">
        <v>453</v>
      </c>
      <c r="D60" s="9" t="s">
        <v>454</v>
      </c>
      <c r="E60" s="1" t="s">
        <v>114</v>
      </c>
      <c r="F60" s="9" t="str">
        <f>HYPERLINK("http://www.ncleg.net/GIS/Download/Maps_Reports/MemberPageMaps/house/NCHouse_distDetail_58.pdf"," 58")</f>
        <v> 58</v>
      </c>
      <c r="G60" s="16" t="str">
        <f t="shared" si="1"/>
        <v>Guilford</v>
      </c>
      <c r="H60" s="13" t="s">
        <v>555</v>
      </c>
    </row>
    <row r="61" spans="1:8" ht="30" customHeight="1">
      <c r="A61" s="9" t="str">
        <f>HYPERLINK("http://www.ncleg.net/gascripts/members/viewMember.pl?sChamber=House&amp;nUserID=645","Jon Hardister")</f>
        <v>Jon Hardister</v>
      </c>
      <c r="B61" s="1" t="s">
        <v>295</v>
      </c>
      <c r="C61" s="1" t="s">
        <v>296</v>
      </c>
      <c r="D61" s="9" t="s">
        <v>297</v>
      </c>
      <c r="E61" s="1" t="s">
        <v>59</v>
      </c>
      <c r="F61" s="9" t="str">
        <f>HYPERLINK("http://www.ncleg.net/GIS/Download/Maps_Reports/MemberPageMaps/house/NCHouse_distDetail_59.pdf"," 59")</f>
        <v> 59</v>
      </c>
      <c r="G61" s="16" t="str">
        <f t="shared" si="1"/>
        <v>Guilford</v>
      </c>
      <c r="H61" s="13" t="s">
        <v>556</v>
      </c>
    </row>
    <row r="62" spans="1:8" ht="30" customHeight="1">
      <c r="A62" s="9" t="str">
        <f>HYPERLINK("http://www.ncleg.net/gascripts/members/viewMember.pl?sChamber=House&amp;nUserID=691","Cecil Brockman")</f>
        <v>Cecil Brockman</v>
      </c>
      <c r="B62" s="1" t="s">
        <v>100</v>
      </c>
      <c r="C62" s="1" t="s">
        <v>101</v>
      </c>
      <c r="D62" s="9" t="s">
        <v>102</v>
      </c>
      <c r="E62" s="1" t="s">
        <v>114</v>
      </c>
      <c r="F62" s="9" t="str">
        <f>HYPERLINK("http://www.ncleg.net/GIS/Download/Maps_Reports/MemberPageMaps/house/NCHouse_distDetail_60.pdf"," 60")</f>
        <v> 60</v>
      </c>
      <c r="G62" s="16" t="str">
        <f t="shared" si="1"/>
        <v>Guilford</v>
      </c>
      <c r="H62" s="13" t="s">
        <v>557</v>
      </c>
    </row>
    <row r="63" spans="1:8" ht="30" customHeight="1">
      <c r="A63" s="9" t="str">
        <f>HYPERLINK("http://www.ncleg.net/gascripts/members/viewMember.pl?sChamber=House&amp;nUserID=603","John Faircloth")</f>
        <v>John Faircloth</v>
      </c>
      <c r="B63" s="1" t="s">
        <v>212</v>
      </c>
      <c r="C63" s="1" t="s">
        <v>213</v>
      </c>
      <c r="D63" s="9" t="s">
        <v>214</v>
      </c>
      <c r="E63" s="1" t="s">
        <v>59</v>
      </c>
      <c r="F63" s="9" t="str">
        <f>HYPERLINK("http://www.ncleg.net/GIS/Download/Maps_Reports/MemberPageMaps/house/NCHouse_distDetail_61.pdf"," 61")</f>
        <v> 61</v>
      </c>
      <c r="G63" s="16" t="str">
        <f t="shared" si="1"/>
        <v>Guilford</v>
      </c>
      <c r="H63" s="10" t="s">
        <v>93</v>
      </c>
    </row>
    <row r="64" spans="1:8" ht="30" customHeight="1">
      <c r="A64" s="9" t="str">
        <f>HYPERLINK("http://www.ncleg.net/gascripts/members/viewMember.pl?sChamber=House&amp;nUserID=234","John M. Blust")</f>
        <v>John M. Blust</v>
      </c>
      <c r="B64" s="1" t="s">
        <v>63</v>
      </c>
      <c r="C64" s="1" t="s">
        <v>64</v>
      </c>
      <c r="D64" s="9" t="s">
        <v>65</v>
      </c>
      <c r="E64" s="1" t="s">
        <v>59</v>
      </c>
      <c r="F64" s="9" t="str">
        <f>HYPERLINK("http://www.ncleg.net/GIS/Download/Maps_Reports/MemberPageMaps/house/NCHouse_distDetail_62.pdf"," 62")</f>
        <v> 62</v>
      </c>
      <c r="G64" s="16" t="str">
        <f t="shared" si="1"/>
        <v>Guilford</v>
      </c>
      <c r="H64" s="10" t="s">
        <v>558</v>
      </c>
    </row>
    <row r="65" spans="1:8" ht="30" customHeight="1">
      <c r="A65" s="9" t="str">
        <f>HYPERLINK("http://www.ncleg.net/gascripts/members/viewMember.pl?sChamber=House&amp;nUserID=664","Stephen M. Ross")</f>
        <v>Stephen M. Ross</v>
      </c>
      <c r="B65" s="1" t="s">
        <v>476</v>
      </c>
      <c r="C65" s="1" t="s">
        <v>477</v>
      </c>
      <c r="D65" s="9" t="s">
        <v>478</v>
      </c>
      <c r="E65" s="1" t="s">
        <v>59</v>
      </c>
      <c r="F65" s="9" t="str">
        <f>HYPERLINK("http://www.ncleg.net/GIS/Download/Maps_Reports/MemberPageMaps/house/NCHouse_distDetail_63.pdf"," 63")</f>
        <v> 63</v>
      </c>
      <c r="G65" s="16" t="str">
        <f>HYPERLINK("http://www.ncleg.net/gascripts/counties/counties.pl?county=Alamance","Alamance")</f>
        <v>Alamance</v>
      </c>
      <c r="H65" s="10" t="s">
        <v>559</v>
      </c>
    </row>
    <row r="66" spans="1:8" ht="30" customHeight="1">
      <c r="A66" s="9" t="str">
        <f>HYPERLINK("http://www.ncleg.net/gascripts/members/viewMember.pl?sChamber=House&amp;nUserID=665","Dennis Riddell")</f>
        <v>Dennis Riddell</v>
      </c>
      <c r="B66" s="1" t="s">
        <v>468</v>
      </c>
      <c r="C66" s="1" t="s">
        <v>469</v>
      </c>
      <c r="D66" s="9" t="s">
        <v>470</v>
      </c>
      <c r="E66" s="1" t="s">
        <v>59</v>
      </c>
      <c r="F66" s="9" t="str">
        <f>HYPERLINK("http://www.ncleg.net/GIS/Download/Maps_Reports/MemberPageMaps/house/NCHouse_distDetail_64.pdf"," 64")</f>
        <v> 64</v>
      </c>
      <c r="G66" s="16" t="str">
        <f>HYPERLINK("http://www.ncleg.net/gascripts/counties/counties.pl?county=Alamance","Alamance")</f>
        <v>Alamance</v>
      </c>
      <c r="H66" s="10" t="s">
        <v>391</v>
      </c>
    </row>
    <row r="67" spans="1:8" ht="36" customHeight="1">
      <c r="A67" s="9" t="str">
        <f>HYPERLINK("http://www.ncleg.net/gascripts/members/viewMember.pl?sChamber=House&amp;nUserID=620","Bert Jones")</f>
        <v>Bert Jones</v>
      </c>
      <c r="B67" s="1" t="s">
        <v>360</v>
      </c>
      <c r="C67" s="1" t="s">
        <v>361</v>
      </c>
      <c r="D67" s="9" t="s">
        <v>362</v>
      </c>
      <c r="E67" s="1" t="s">
        <v>59</v>
      </c>
      <c r="F67" s="9" t="str">
        <f>HYPERLINK("http://www.ncleg.net/GIS/Download/Maps_Reports/MemberPageMaps/house/NCHouse_distDetail_65.pdf"," 65")</f>
        <v> 65</v>
      </c>
      <c r="G67" s="14" t="s">
        <v>560</v>
      </c>
      <c r="H67" s="10" t="s">
        <v>93</v>
      </c>
    </row>
    <row r="68" spans="1:8" ht="33" customHeight="1">
      <c r="A68" s="9" t="str">
        <f>HYPERLINK("http://www.ncleg.net/gascripts/members/viewMember.pl?sChamber=House&amp;nUserID=614","Ken Goodman")</f>
        <v>Ken Goodman</v>
      </c>
      <c r="B68" s="1" t="s">
        <v>257</v>
      </c>
      <c r="C68" s="1" t="s">
        <v>258</v>
      </c>
      <c r="D68" s="9" t="s">
        <v>259</v>
      </c>
      <c r="E68" s="1" t="s">
        <v>114</v>
      </c>
      <c r="F68" s="9" t="str">
        <f>HYPERLINK("http://www.ncleg.net/GIS/Download/Maps_Reports/MemberPageMaps/house/NCHouse_distDetail_66.pdf"," 66")</f>
        <v> 66</v>
      </c>
      <c r="G68" s="14" t="s">
        <v>561</v>
      </c>
      <c r="H68" s="13" t="s">
        <v>562</v>
      </c>
    </row>
    <row r="69" spans="1:8" ht="30" customHeight="1">
      <c r="A69" s="9" t="str">
        <f>HYPERLINK("http://www.ncleg.net/gascripts/members/viewMember.pl?sChamber=House&amp;nUserID=582","Justin P. Burr")</f>
        <v>Justin P. Burr</v>
      </c>
      <c r="B69" s="1" t="s">
        <v>119</v>
      </c>
      <c r="C69" s="1" t="s">
        <v>120</v>
      </c>
      <c r="D69" s="9" t="s">
        <v>121</v>
      </c>
      <c r="E69" s="1" t="s">
        <v>59</v>
      </c>
      <c r="F69" s="9" t="str">
        <f>HYPERLINK("http://www.ncleg.net/GIS/Download/Maps_Reports/MemberPageMaps/house/NCHouse_distDetail_67.pdf"," 67")</f>
        <v> 67</v>
      </c>
      <c r="G69" s="14" t="s">
        <v>563</v>
      </c>
      <c r="H69" s="13" t="s">
        <v>564</v>
      </c>
    </row>
    <row r="70" spans="1:8" ht="30" customHeight="1">
      <c r="A70" s="9" t="str">
        <f>HYPERLINK("http://www.ncleg.net/gascripts/members/viewMember.pl?sChamber=House&amp;nUserID=604","D. Craig Horn")</f>
        <v>D. Craig Horn</v>
      </c>
      <c r="B70" s="1" t="s">
        <v>317</v>
      </c>
      <c r="C70" s="1" t="s">
        <v>318</v>
      </c>
      <c r="D70" s="9" t="s">
        <v>319</v>
      </c>
      <c r="E70" s="1" t="s">
        <v>59</v>
      </c>
      <c r="F70" s="9" t="str">
        <f>HYPERLINK("http://www.ncleg.net/GIS/Download/Maps_Reports/MemberPageMaps/house/NCHouse_distDetail_68.pdf"," 68")</f>
        <v> 68</v>
      </c>
      <c r="G70" s="16" t="str">
        <f>HYPERLINK("http://www.ncleg.net/gascripts/counties/counties.pl?county=Union","Union")</f>
        <v>Union</v>
      </c>
      <c r="H70" s="13" t="s">
        <v>565</v>
      </c>
    </row>
    <row r="71" spans="1:8" ht="30" customHeight="1">
      <c r="A71" s="9" t="str">
        <f>HYPERLINK("http://www.ncleg.net/gascripts/members/viewMember.pl?sChamber=House&amp;nUserID=640","Dean Arp")</f>
        <v>Dean Arp</v>
      </c>
      <c r="B71" s="1" t="s">
        <v>26</v>
      </c>
      <c r="C71" s="1" t="s">
        <v>27</v>
      </c>
      <c r="D71" s="9" t="s">
        <v>28</v>
      </c>
      <c r="E71" s="1" t="s">
        <v>59</v>
      </c>
      <c r="F71" s="9" t="str">
        <f>HYPERLINK("http://www.ncleg.net/GIS/Download/Maps_Reports/MemberPageMaps/house/NCHouse_distDetail_69.pdf"," 69")</f>
        <v> 69</v>
      </c>
      <c r="G71" s="16" t="str">
        <f>HYPERLINK("http://www.ncleg.net/gascripts/counties/counties.pl?county=Union","Union")</f>
        <v>Union</v>
      </c>
      <c r="H71" s="13" t="s">
        <v>566</v>
      </c>
    </row>
    <row r="72" spans="1:8" ht="30" customHeight="1">
      <c r="A72" s="9" t="str">
        <f>HYPERLINK("http://www.ncleg.net/gascripts/members/viewMember.pl?sChamber=House&amp;nUserID=560","Pat B. Hurley")</f>
        <v>Pat B. Hurley</v>
      </c>
      <c r="B72" s="1" t="s">
        <v>331</v>
      </c>
      <c r="C72" s="1" t="s">
        <v>332</v>
      </c>
      <c r="D72" s="9" t="s">
        <v>334</v>
      </c>
      <c r="E72" s="1" t="s">
        <v>59</v>
      </c>
      <c r="F72" s="9" t="str">
        <f>HYPERLINK("http://www.ncleg.net/GIS/Download/Maps_Reports/MemberPageMaps/house/NCHouse_distDetail_70.pdf"," 70")</f>
        <v> 70</v>
      </c>
      <c r="G72" s="16" t="str">
        <f>HYPERLINK("http://www.ncleg.net/gascripts/counties/counties.pl?county=Randolph","Randolph")</f>
        <v>Randolph</v>
      </c>
      <c r="H72" s="10" t="s">
        <v>391</v>
      </c>
    </row>
    <row r="73" spans="1:8" ht="30" customHeight="1">
      <c r="A73" s="9" t="str">
        <f>HYPERLINK("http://www.ncleg.net/gascripts/members/viewMember.pl?sChamber=House&amp;nUserID=676","Evelyn Terry")</f>
        <v>Evelyn Terry</v>
      </c>
      <c r="B73" s="1" t="s">
        <v>514</v>
      </c>
      <c r="C73" s="1" t="s">
        <v>515</v>
      </c>
      <c r="D73" s="9" t="s">
        <v>516</v>
      </c>
      <c r="E73" s="1" t="s">
        <v>114</v>
      </c>
      <c r="F73" s="9" t="str">
        <f>HYPERLINK("http://www.ncleg.net/GIS/Download/Maps_Reports/MemberPageMaps/house/NCHouse_distDetail_71.pdf"," 71")</f>
        <v> 71</v>
      </c>
      <c r="G73" s="16" t="str">
        <f>HYPERLINK("http://www.ncleg.net/gascripts/counties/counties.pl?county=Forsyth","Forsyth")</f>
        <v>Forsyth</v>
      </c>
      <c r="H73" s="10" t="s">
        <v>567</v>
      </c>
    </row>
    <row r="74" spans="1:8" ht="22.5" customHeight="1">
      <c r="A74" s="9" t="str">
        <f>HYPERLINK("http://www.ncleg.net/gascripts/members/viewMember.pl?sChamber=House&amp;nUserID=674","Edward Hanes, Jr.")</f>
        <v>Edward Hanes, Jr.</v>
      </c>
      <c r="B74" s="1" t="s">
        <v>288</v>
      </c>
      <c r="C74" s="1" t="s">
        <v>289</v>
      </c>
      <c r="D74" s="9" t="s">
        <v>290</v>
      </c>
      <c r="E74" s="1" t="s">
        <v>114</v>
      </c>
      <c r="F74" s="9" t="str">
        <f>HYPERLINK("http://www.ncleg.net/GIS/Download/Maps_Reports/MemberPageMaps/house/NCHouse_distDetail_72.pdf"," 72")</f>
        <v> 72</v>
      </c>
      <c r="G74" s="16" t="str">
        <f>HYPERLINK("http://www.ncleg.net/gascripts/counties/counties.pl?county=Forsyth","Forsyth")</f>
        <v>Forsyth</v>
      </c>
      <c r="H74" s="13" t="s">
        <v>568</v>
      </c>
    </row>
    <row r="75" spans="1:8" ht="36" customHeight="1">
      <c r="A75" s="9" t="str">
        <f>HYPERLINK("http://www.ncleg.net/gascripts/members/viewMember.pl?sChamber=House&amp;nUserID=695","Lee Zachary")</f>
        <v>Lee Zachary</v>
      </c>
      <c r="B75" s="1" t="s">
        <v>550</v>
      </c>
      <c r="C75" s="1" t="s">
        <v>551</v>
      </c>
      <c r="D75" s="9" t="s">
        <v>552</v>
      </c>
      <c r="E75" s="1" t="s">
        <v>59</v>
      </c>
      <c r="F75" s="9" t="str">
        <f>HYPERLINK("http://www.ncleg.net/GIS/Download/Maps_Reports/MemberPageMaps/house/NCHouse_distDetail_73.pdf"," 73")</f>
        <v> 73</v>
      </c>
      <c r="G75" s="14" t="s">
        <v>569</v>
      </c>
      <c r="H75" s="10" t="s">
        <v>391</v>
      </c>
    </row>
    <row r="76" spans="1:8" ht="30" customHeight="1">
      <c r="A76" s="9" t="str">
        <f>HYPERLINK("http://www.ncleg.net/gascripts/members/viewMember.pl?sChamber=House&amp;nUserID=675","Debra Conrad")</f>
        <v>Debra Conrad</v>
      </c>
      <c r="B76" s="1" t="s">
        <v>151</v>
      </c>
      <c r="C76" s="1" t="s">
        <v>152</v>
      </c>
      <c r="D76" s="9" t="s">
        <v>153</v>
      </c>
      <c r="E76" s="1" t="s">
        <v>59</v>
      </c>
      <c r="F76" s="9" t="str">
        <f>HYPERLINK("http://www.ncleg.net/GIS/Download/Maps_Reports/MemberPageMaps/house/NCHouse_distDetail_74.pdf"," 74")</f>
        <v> 74</v>
      </c>
      <c r="G76" s="16" t="str">
        <f>HYPERLINK("http://www.ncleg.net/gascripts/counties/counties.pl?county=Forsyth","Forsyth")</f>
        <v>Forsyth</v>
      </c>
      <c r="H76" s="13" t="s">
        <v>570</v>
      </c>
    </row>
    <row r="77" spans="1:8" ht="30" customHeight="1">
      <c r="A77" s="9" t="str">
        <f>HYPERLINK("http://www.ncleg.net/gascripts/members/viewMember.pl?sChamber=House&amp;nUserID=646","Donny Lambeth")</f>
        <v>Donny Lambeth</v>
      </c>
      <c r="B77" s="1" t="s">
        <v>375</v>
      </c>
      <c r="C77" s="1" t="s">
        <v>377</v>
      </c>
      <c r="D77" s="9" t="s">
        <v>378</v>
      </c>
      <c r="E77" s="1" t="s">
        <v>59</v>
      </c>
      <c r="F77" s="9" t="str">
        <f>HYPERLINK("http://www.ncleg.net/GIS/Download/Maps_Reports/MemberPageMaps/house/NCHouse_distDetail_75.pdf"," 75")</f>
        <v> 75</v>
      </c>
      <c r="G77" s="16" t="str">
        <f>HYPERLINK("http://www.ncleg.net/gascripts/counties/counties.pl?county=Forsyth","Forsyth")</f>
        <v>Forsyth</v>
      </c>
      <c r="H77" s="10" t="s">
        <v>571</v>
      </c>
    </row>
    <row r="78" spans="1:8" ht="30" customHeight="1">
      <c r="A78" s="9" t="str">
        <f>HYPERLINK("http://www.ncleg.net/gascripts/members/viewMember.pl?sChamber=House&amp;nUserID=644","Carl Ford")</f>
        <v>Carl Ford</v>
      </c>
      <c r="B78" s="1" t="s">
        <v>235</v>
      </c>
      <c r="C78" s="1" t="s">
        <v>237</v>
      </c>
      <c r="D78" s="9" t="s">
        <v>238</v>
      </c>
      <c r="E78" s="1" t="s">
        <v>59</v>
      </c>
      <c r="F78" s="9" t="str">
        <f>HYPERLINK("http://www.ncleg.net/GIS/Download/Maps_Reports/MemberPageMaps/house/NCHouse_distDetail_76.pdf"," 76")</f>
        <v> 76</v>
      </c>
      <c r="G78" s="14" t="s">
        <v>572</v>
      </c>
      <c r="H78" s="10" t="s">
        <v>573</v>
      </c>
    </row>
    <row r="79" spans="1:8" ht="30" customHeight="1">
      <c r="A79" s="9" t="str">
        <f>HYPERLINK("http://www.ncleg.net/gascripts/members/viewMember.pl?sChamber=House&amp;nUserID=630","Harry Warren")</f>
        <v>Harry Warren</v>
      </c>
      <c r="B79" s="1" t="s">
        <v>533</v>
      </c>
      <c r="C79" s="1" t="s">
        <v>534</v>
      </c>
      <c r="D79" s="9" t="s">
        <v>535</v>
      </c>
      <c r="E79" s="1" t="s">
        <v>59</v>
      </c>
      <c r="F79" s="9" t="str">
        <f>HYPERLINK("http://www.ncleg.net/GIS/Download/Maps_Reports/MemberPageMaps/house/NCHouse_distDetail_77.pdf"," 77")</f>
        <v> 77</v>
      </c>
      <c r="G79" s="16" t="str">
        <f>HYPERLINK("http://www.ncleg.net/gascripts/counties/counties.pl?county=Rowan","Rowan")</f>
        <v>Rowan</v>
      </c>
      <c r="H79" s="10" t="s">
        <v>391</v>
      </c>
    </row>
    <row r="80" spans="1:8" ht="30" customHeight="1">
      <c r="A80" s="9" t="str">
        <f>HYPERLINK("http://www.ncleg.net/gascripts/members/viewMember.pl?sChamber=House&amp;nUserID=635","Allen McNeill")</f>
        <v>Allen McNeill</v>
      </c>
      <c r="B80" s="1" t="s">
        <v>410</v>
      </c>
      <c r="C80" s="1" t="s">
        <v>411</v>
      </c>
      <c r="D80" s="9" t="s">
        <v>412</v>
      </c>
      <c r="E80" s="1" t="s">
        <v>59</v>
      </c>
      <c r="F80" s="9" t="str">
        <f>HYPERLINK("http://www.ncleg.net/GIS/Download/Maps_Reports/MemberPageMaps/house/NCHouse_distDetail_78.pdf"," 78")</f>
        <v> 78</v>
      </c>
      <c r="G80" s="14" t="s">
        <v>574</v>
      </c>
      <c r="H80" s="13" t="s">
        <v>575</v>
      </c>
    </row>
    <row r="81" spans="1:8" ht="30" customHeight="1">
      <c r="A81" s="9" t="str">
        <f>HYPERLINK("http://www.ncleg.net/gascripts/members/viewMember.pl?sChamber=House&amp;nUserID=53","Julia C. Howard")</f>
        <v>Julia C. Howard</v>
      </c>
      <c r="B81" s="1" t="s">
        <v>323</v>
      </c>
      <c r="C81" s="1" t="s">
        <v>325</v>
      </c>
      <c r="D81" s="9" t="s">
        <v>327</v>
      </c>
      <c r="E81" s="1" t="s">
        <v>59</v>
      </c>
      <c r="F81" s="9" t="str">
        <f>HYPERLINK("http://www.ncleg.net/GIS/Download/Maps_Reports/MemberPageMaps/house/NCHouse_distDetail_79.pdf"," 79")</f>
        <v> 79</v>
      </c>
      <c r="G81" s="14" t="s">
        <v>576</v>
      </c>
      <c r="H81" s="13" t="s">
        <v>577</v>
      </c>
    </row>
    <row r="82" spans="1:8" ht="30" customHeight="1">
      <c r="A82" s="9" t="str">
        <f>HYPERLINK("http://www.ncleg.net/gascripts/members/viewMember.pl?sChamber=House&amp;nUserID=687","Sam Watford")</f>
        <v>Sam Watford</v>
      </c>
      <c r="B82" s="1" t="s">
        <v>537</v>
      </c>
      <c r="C82" s="1" t="s">
        <v>538</v>
      </c>
      <c r="D82" s="9" t="s">
        <v>539</v>
      </c>
      <c r="E82" s="1" t="s">
        <v>59</v>
      </c>
      <c r="F82" s="9" t="str">
        <f>HYPERLINK("http://www.ncleg.net/GIS/Download/Maps_Reports/MemberPageMaps/house/NCHouse_distDetail_80.pdf"," 80")</f>
        <v> 80</v>
      </c>
      <c r="G82" s="16" t="str">
        <f>HYPERLINK("http://www.ncleg.net/gascripts/counties/counties.pl?county=Davidson","Davidson")</f>
        <v>Davidson</v>
      </c>
      <c r="H82" s="10" t="s">
        <v>391</v>
      </c>
    </row>
    <row r="83" spans="1:8" ht="30" customHeight="1">
      <c r="A83" s="9" t="str">
        <f>HYPERLINK("http://www.ncleg.net/gascripts/members/viewMember.pl?sChamber=House&amp;nUserID=724","Larry W. Potts")</f>
        <v>Larry W. Potts</v>
      </c>
      <c r="B83" s="1" t="s">
        <v>443</v>
      </c>
      <c r="C83" s="1" t="s">
        <v>444</v>
      </c>
      <c r="D83" s="9" t="s">
        <v>446</v>
      </c>
      <c r="E83" s="1" t="s">
        <v>59</v>
      </c>
      <c r="F83" s="9" t="str">
        <f>HYPERLINK("http://www.ncleg.net/GIS/Download/Maps_Reports/MemberPageMaps/house/NCHouse_distDetail_81.pdf"," 81")</f>
        <v> 81</v>
      </c>
      <c r="G83" s="16" t="str">
        <f>HYPERLINK("http://www.ncleg.net/gascripts/counties/counties.pl?county=Davidson","Davidson")</f>
        <v>Davidson</v>
      </c>
      <c r="H83" s="13" t="s">
        <v>578</v>
      </c>
    </row>
    <row r="84" spans="1:8" ht="30" customHeight="1">
      <c r="A84" s="9" t="str">
        <f>HYPERLINK("http://www.ncleg.net/gascripts/members/viewMember.pl?sChamber=House&amp;nUserID=633","Larry G. Pittman")</f>
        <v>Larry G. Pittman</v>
      </c>
      <c r="B84" s="1" t="s">
        <v>439</v>
      </c>
      <c r="C84" s="1" t="s">
        <v>440</v>
      </c>
      <c r="D84" s="9" t="s">
        <v>441</v>
      </c>
      <c r="E84" s="1" t="s">
        <v>59</v>
      </c>
      <c r="F84" s="9" t="str">
        <f>HYPERLINK("http://www.ncleg.net/GIS/Download/Maps_Reports/MemberPageMaps/house/NCHouse_distDetail_82.pdf"," 82")</f>
        <v> 82</v>
      </c>
      <c r="G84" s="16" t="str">
        <f>HYPERLINK("http://www.ncleg.net/gascripts/counties/counties.pl?county=Cabarrus","Cabarrus")</f>
        <v>Cabarrus</v>
      </c>
      <c r="H84" s="10" t="s">
        <v>391</v>
      </c>
    </row>
    <row r="85" spans="1:8" ht="30" customHeight="1">
      <c r="A85" s="9" t="str">
        <f>HYPERLINK("http://www.ncleg.net/gascripts/members/viewMember.pl?sChamber=House&amp;nUserID=292","Linda P. Johnson")</f>
        <v>Linda P. Johnson</v>
      </c>
      <c r="B85" s="1" t="s">
        <v>356</v>
      </c>
      <c r="C85" s="1" t="s">
        <v>357</v>
      </c>
      <c r="D85" s="9" t="s">
        <v>358</v>
      </c>
      <c r="E85" s="1" t="s">
        <v>59</v>
      </c>
      <c r="F85" s="9" t="str">
        <f>HYPERLINK("http://www.ncleg.net/GIS/Download/Maps_Reports/MemberPageMaps/house/NCHouse_distDetail_83.pdf"," 83")</f>
        <v> 83</v>
      </c>
      <c r="G85" s="16" t="str">
        <f>HYPERLINK("http://www.ncleg.net/gascripts/counties/counties.pl?county=Cabarrus","Cabarrus")</f>
        <v>Cabarrus</v>
      </c>
      <c r="H85" s="13" t="s">
        <v>579</v>
      </c>
    </row>
    <row r="86" spans="1:8" ht="30" customHeight="1">
      <c r="A86" s="9" t="str">
        <f>HYPERLINK("http://www.ncleg.net/gascripts/members/viewMember.pl?sChamber=House&amp;nUserID=658","Rena W. Turner")</f>
        <v>Rena W. Turner</v>
      </c>
      <c r="B86" s="1" t="s">
        <v>529</v>
      </c>
      <c r="C86" s="1" t="s">
        <v>530</v>
      </c>
      <c r="D86" s="9" t="s">
        <v>531</v>
      </c>
      <c r="E86" s="1" t="s">
        <v>59</v>
      </c>
      <c r="F86" s="9" t="str">
        <f>HYPERLINK("http://www.ncleg.net/GIS/Download/Maps_Reports/MemberPageMaps/house/NCHouse_distDetail_84.pdf"," 84")</f>
        <v> 84</v>
      </c>
      <c r="G86" s="16" t="str">
        <f>HYPERLINK("http://www.ncleg.net/gascripts/counties/counties.pl?county=Iredell","Iredell")</f>
        <v>Iredell</v>
      </c>
      <c r="H86" s="10" t="s">
        <v>580</v>
      </c>
    </row>
    <row r="87" spans="1:8" ht="36" customHeight="1">
      <c r="A87" s="9" t="str">
        <f>HYPERLINK("http://www.ncleg.net/gascripts/members/viewMember.pl?sChamber=House&amp;nUserID=681","Josh Dobson")</f>
        <v>Josh Dobson</v>
      </c>
      <c r="B87" s="1" t="s">
        <v>178</v>
      </c>
      <c r="C87" s="1" t="s">
        <v>179</v>
      </c>
      <c r="D87" s="9" t="s">
        <v>180</v>
      </c>
      <c r="E87" s="1" t="s">
        <v>59</v>
      </c>
      <c r="F87" s="9" t="str">
        <f>HYPERLINK("http://www.ncleg.net/GIS/Download/Maps_Reports/MemberPageMaps/house/NCHouse_distDetail_85.pdf"," 85")</f>
        <v> 85</v>
      </c>
      <c r="G87" s="14" t="s">
        <v>581</v>
      </c>
      <c r="H87" s="13" t="s">
        <v>582</v>
      </c>
    </row>
    <row r="88" spans="1:8" ht="30" customHeight="1">
      <c r="A88" s="9" t="str">
        <f>HYPERLINK("http://www.ncleg.net/gascripts/members/viewMember.pl?sChamber=House&amp;nUserID=580","Hugh Blackwell")</f>
        <v>Hugh Blackwell</v>
      </c>
      <c r="B88" s="1" t="s">
        <v>57</v>
      </c>
      <c r="C88" s="1" t="s">
        <v>58</v>
      </c>
      <c r="D88" s="9" t="s">
        <v>60</v>
      </c>
      <c r="E88" s="1" t="s">
        <v>59</v>
      </c>
      <c r="F88" s="9" t="str">
        <f>HYPERLINK("http://www.ncleg.net/GIS/Download/Maps_Reports/MemberPageMaps/house/NCHouse_distDetail_86.pdf"," 86")</f>
        <v> 86</v>
      </c>
      <c r="G88" s="16" t="str">
        <f>HYPERLINK("http://www.ncleg.net/gascripts/counties/counties.pl?county=Burke","Burke")</f>
        <v>Burke</v>
      </c>
      <c r="H88" s="10" t="s">
        <v>391</v>
      </c>
    </row>
    <row r="89" spans="1:8" ht="30" customHeight="1">
      <c r="A89" s="9" t="str">
        <f>HYPERLINK("http://www.ncleg.net/gascripts/members/viewMember.pl?sChamber=House&amp;nUserID=719","Destin Hall")</f>
        <v>Destin Hall</v>
      </c>
      <c r="B89" s="1" t="s">
        <v>272</v>
      </c>
      <c r="C89" s="1" t="s">
        <v>273</v>
      </c>
      <c r="D89" s="9" t="s">
        <v>274</v>
      </c>
      <c r="E89" s="1" t="s">
        <v>59</v>
      </c>
      <c r="F89" s="9" t="str">
        <f>HYPERLINK("http://www.ncleg.net/GIS/Download/Maps_Reports/MemberPageMaps/house/NCHouse_distDetail_87.pdf"," 87")</f>
        <v> 87</v>
      </c>
      <c r="G89" s="16" t="str">
        <f>HYPERLINK("http://www.ncleg.net/gascripts/counties/counties.pl?county=Caldwell","Caldwell")</f>
        <v>Caldwell</v>
      </c>
      <c r="H89" s="13" t="s">
        <v>583</v>
      </c>
    </row>
    <row r="90" spans="1:8" ht="30" customHeight="1">
      <c r="A90" s="9" t="str">
        <f>HYPERLINK("http://www.ncleg.net/gascripts/members/viewMember.pl?sChamber=House&amp;nUserID=713","Mary Belk")</f>
        <v>Mary Belk</v>
      </c>
      <c r="B90" s="1" t="s">
        <v>42</v>
      </c>
      <c r="C90" s="1" t="s">
        <v>43</v>
      </c>
      <c r="D90" s="9" t="s">
        <v>44</v>
      </c>
      <c r="E90" s="1" t="s">
        <v>114</v>
      </c>
      <c r="F90" s="9" t="str">
        <f>HYPERLINK("http://www.ncleg.net/GIS/Download/Maps_Reports/MemberPageMaps/house/NCHouse_distDetail_88.pdf"," 88")</f>
        <v> 88</v>
      </c>
      <c r="G90" s="16" t="str">
        <f>HYPERLINK("http://www.ncleg.net/gascripts/counties/counties.pl?county=Mecklenburg","Mecklenburg")</f>
        <v>Mecklenburg</v>
      </c>
      <c r="H90" s="13" t="s">
        <v>584</v>
      </c>
    </row>
    <row r="91" spans="1:8" ht="30" customHeight="1">
      <c r="A91" s="9" t="str">
        <f>HYPERLINK("http://www.ncleg.net/gascripts/members/viewMember.pl?sChamber=House&amp;nUserID=149","Mitchell S. Setzer")</f>
        <v>Mitchell S. Setzer</v>
      </c>
      <c r="B91" s="1" t="s">
        <v>488</v>
      </c>
      <c r="C91" s="1" t="s">
        <v>489</v>
      </c>
      <c r="D91" s="9" t="s">
        <v>490</v>
      </c>
      <c r="E91" s="1" t="s">
        <v>59</v>
      </c>
      <c r="F91" s="9" t="str">
        <f>HYPERLINK("http://www.ncleg.net/GIS/Download/Maps_Reports/MemberPageMaps/house/NCHouse_distDetail_89.pdf"," 89")</f>
        <v> 89</v>
      </c>
      <c r="G91" s="16" t="str">
        <f>HYPERLINK("http://www.ncleg.net/gascripts/counties/counties.pl?county=Catawba","Catawba")</f>
        <v>Catawba</v>
      </c>
      <c r="H91" s="13" t="s">
        <v>585</v>
      </c>
    </row>
    <row r="92" spans="1:8" ht="30" customHeight="1">
      <c r="A92" s="9" t="str">
        <f>HYPERLINK("http://www.ncleg.net/gascripts/members/viewMember.pl?sChamber=House&amp;nUserID=592","Sarah Stevens")</f>
        <v>Sarah Stevens</v>
      </c>
      <c r="B92" s="1" t="s">
        <v>502</v>
      </c>
      <c r="C92" s="1" t="s">
        <v>503</v>
      </c>
      <c r="D92" s="9" t="s">
        <v>504</v>
      </c>
      <c r="E92" s="1" t="s">
        <v>59</v>
      </c>
      <c r="F92" s="9" t="str">
        <f>HYPERLINK("http://www.ncleg.net/GIS/Download/Maps_Reports/MemberPageMaps/house/NCHouse_distDetail_90.pdf"," 90")</f>
        <v> 90</v>
      </c>
      <c r="G92" s="14" t="s">
        <v>586</v>
      </c>
      <c r="H92" s="13" t="s">
        <v>587</v>
      </c>
    </row>
    <row r="93" spans="1:8" ht="27" customHeight="1">
      <c r="A93" s="9" t="str">
        <f>HYPERLINK("http://www.ncleg.net/gascripts/members/viewMember.pl?sChamber=House&amp;nUserID=704","Kyle Hall")</f>
        <v>Kyle Hall</v>
      </c>
      <c r="B93" s="1" t="s">
        <v>278</v>
      </c>
      <c r="C93" s="1" t="s">
        <v>279</v>
      </c>
      <c r="D93" s="9" t="s">
        <v>280</v>
      </c>
      <c r="E93" s="1" t="s">
        <v>59</v>
      </c>
      <c r="F93" s="9" t="str">
        <f>HYPERLINK("http://www.ncleg.net/GIS/Download/Maps_Reports/MemberPageMaps/house/NCHouse_distDetail_91.pdf"," 91")</f>
        <v> 91</v>
      </c>
      <c r="G93" s="14" t="s">
        <v>588</v>
      </c>
      <c r="H93" s="13" t="s">
        <v>589</v>
      </c>
    </row>
    <row r="94" spans="1:8" ht="30" customHeight="1">
      <c r="A94" s="9" t="str">
        <f>HYPERLINK("http://www.ncleg.net/gascripts/members/viewMember.pl?sChamber=House&amp;nUserID=712","Chaz Beasley")</f>
        <v>Chaz Beasley</v>
      </c>
      <c r="B94" s="1" t="s">
        <v>38</v>
      </c>
      <c r="C94" s="1" t="s">
        <v>39</v>
      </c>
      <c r="D94" s="9" t="s">
        <v>40</v>
      </c>
      <c r="E94" s="1" t="s">
        <v>114</v>
      </c>
      <c r="F94" s="9" t="str">
        <f>HYPERLINK("http://www.ncleg.net/GIS/Download/Maps_Reports/MemberPageMaps/house/NCHouse_distDetail_92.pdf"," 92")</f>
        <v> 92</v>
      </c>
      <c r="G94" s="16" t="str">
        <f>HYPERLINK("http://www.ncleg.net/gascripts/counties/counties.pl?county=Mecklenburg","Mecklenburg")</f>
        <v>Mecklenburg</v>
      </c>
      <c r="H94" s="13" t="s">
        <v>590</v>
      </c>
    </row>
    <row r="95" spans="1:8" ht="33" customHeight="1">
      <c r="A95" s="9" t="str">
        <f>HYPERLINK("http://www.ncleg.net/gascripts/members/viewMember.pl?sChamber=House&amp;nUserID=621","Jonathan C. Jordan")</f>
        <v>Jonathan C. Jordan</v>
      </c>
      <c r="B95" s="1" t="s">
        <v>368</v>
      </c>
      <c r="C95" s="1" t="s">
        <v>369</v>
      </c>
      <c r="D95" s="9" t="s">
        <v>371</v>
      </c>
      <c r="E95" s="1" t="s">
        <v>59</v>
      </c>
      <c r="F95" s="9" t="str">
        <f>HYPERLINK("http://www.ncleg.net/GIS/Download/Maps_Reports/MemberPageMaps/house/NCHouse_distDetail_93.pdf"," 93")</f>
        <v> 93</v>
      </c>
      <c r="G95" s="14" t="s">
        <v>591</v>
      </c>
      <c r="H95" s="10" t="s">
        <v>592</v>
      </c>
    </row>
    <row r="96" spans="1:8" ht="30" customHeight="1">
      <c r="A96" s="9" t="str">
        <f>HYPERLINK("http://www.ncleg.net/gascripts/members/viewMember.pl?sChamber=House&amp;nUserID=643","Jeffrey Elmore")</f>
        <v>Jeffrey Elmore</v>
      </c>
      <c r="B96" s="1" t="s">
        <v>204</v>
      </c>
      <c r="C96" s="1" t="s">
        <v>205</v>
      </c>
      <c r="D96" s="9" t="s">
        <v>206</v>
      </c>
      <c r="E96" s="1" t="s">
        <v>59</v>
      </c>
      <c r="F96" s="9" t="str">
        <f>HYPERLINK("http://www.ncleg.net/GIS/Download/Maps_Reports/MemberPageMaps/house/NCHouse_distDetail_94.pdf"," 94")</f>
        <v> 94</v>
      </c>
      <c r="G96" s="14" t="s">
        <v>593</v>
      </c>
      <c r="H96" s="10" t="s">
        <v>391</v>
      </c>
    </row>
    <row r="97" spans="1:8" ht="30" customHeight="1">
      <c r="A97" s="9" t="str">
        <f>HYPERLINK("http://www.ncleg.net/gascripts/members/viewMember.pl?sChamber=House&amp;nUserID=686","John A. Fraley")</f>
        <v>John A. Fraley</v>
      </c>
      <c r="B97" s="1" t="s">
        <v>242</v>
      </c>
      <c r="C97" s="1" t="s">
        <v>244</v>
      </c>
      <c r="D97" s="9" t="s">
        <v>245</v>
      </c>
      <c r="E97" s="1" t="s">
        <v>59</v>
      </c>
      <c r="F97" s="9" t="str">
        <f>HYPERLINK("http://www.ncleg.net/GIS/Download/Maps_Reports/MemberPageMaps/house/NCHouse_distDetail_95.pdf"," 95")</f>
        <v> 95</v>
      </c>
      <c r="G97" s="16" t="str">
        <f>HYPERLINK("http://www.ncleg.net/gascripts/counties/counties.pl?county=Iredell","Iredell")</f>
        <v>Iredell</v>
      </c>
      <c r="H97" s="10" t="s">
        <v>594</v>
      </c>
    </row>
    <row r="98" spans="1:8" ht="30" customHeight="1">
      <c r="A98" s="9" t="str">
        <f>HYPERLINK("http://www.ncleg.net/gascripts/members/viewMember.pl?sChamber=House&amp;nUserID=697","Jay Adams")</f>
        <v>Jay Adams</v>
      </c>
      <c r="B98" s="1" t="s">
        <v>10</v>
      </c>
      <c r="C98" s="1" t="s">
        <v>11</v>
      </c>
      <c r="D98" s="9" t="s">
        <v>12</v>
      </c>
      <c r="E98" s="1" t="s">
        <v>59</v>
      </c>
      <c r="F98" s="9" t="str">
        <f>HYPERLINK("http://www.ncleg.net/GIS/Download/Maps_Reports/MemberPageMaps/house/NCHouse_distDetail_96.pdf"," 96")</f>
        <v> 96</v>
      </c>
      <c r="G98" s="16" t="str">
        <f>HYPERLINK("http://www.ncleg.net/gascripts/counties/counties.pl?county=Catawba","Catawba")</f>
        <v>Catawba</v>
      </c>
      <c r="H98" s="13" t="s">
        <v>595</v>
      </c>
    </row>
    <row r="99" spans="1:8" ht="30" customHeight="1">
      <c r="A99" s="9" t="str">
        <f>HYPERLINK("http://www.ncleg.net/gascripts/members/viewMember.pl?sChamber=House&amp;nUserID=632","Jason Saine")</f>
        <v>Jason Saine</v>
      </c>
      <c r="B99" s="1" t="s">
        <v>480</v>
      </c>
      <c r="C99" s="1" t="s">
        <v>481</v>
      </c>
      <c r="D99" s="9" t="s">
        <v>482</v>
      </c>
      <c r="E99" s="1" t="s">
        <v>59</v>
      </c>
      <c r="F99" s="9" t="str">
        <f>HYPERLINK("http://www.ncleg.net/GIS/Download/Maps_Reports/MemberPageMaps/house/NCHouse_distDetail_97.pdf"," 97")</f>
        <v> 97</v>
      </c>
      <c r="G99" s="16" t="str">
        <f>HYPERLINK("http://www.ncleg.net/gascripts/counties/counties.pl?county=Lincoln","Lincoln")</f>
        <v>Lincoln</v>
      </c>
      <c r="H99" s="10" t="s">
        <v>596</v>
      </c>
    </row>
    <row r="100" spans="1:8" ht="27.75" customHeight="1">
      <c r="A100" s="9" t="str">
        <f>HYPERLINK("http://www.ncleg.net/gascripts/members/viewMember.pl?sChamber=House&amp;nUserID=690","John R. Bradford, III")</f>
        <v>John R. Bradford, III</v>
      </c>
      <c r="B100" s="1" t="s">
        <v>78</v>
      </c>
      <c r="C100" s="1" t="s">
        <v>79</v>
      </c>
      <c r="D100" s="9" t="s">
        <v>81</v>
      </c>
      <c r="E100" s="1" t="s">
        <v>59</v>
      </c>
      <c r="F100" s="9" t="str">
        <f>HYPERLINK("http://www.ncleg.net/GIS/Download/Maps_Reports/MemberPageMaps/house/NCHouse_distDetail_98.pdf"," 98")</f>
        <v> 98</v>
      </c>
      <c r="G100" s="16" t="str">
        <f aca="true" t="shared" si="2" ref="G100:G109">HYPERLINK("http://www.ncleg.net/gascripts/counties/counties.pl?county=Mecklenburg","Mecklenburg")</f>
        <v>Mecklenburg</v>
      </c>
      <c r="H100" s="13" t="s">
        <v>597</v>
      </c>
    </row>
    <row r="101" spans="1:8" ht="32.25" customHeight="1">
      <c r="A101" s="9" t="str">
        <f>HYPERLINK("http://www.ncleg.net/gascripts/members/viewMember.pl?sChamber=House&amp;nUserID=624","Rodney W. Moore")</f>
        <v>Rodney W. Moore</v>
      </c>
      <c r="B101" s="1" t="s">
        <v>421</v>
      </c>
      <c r="C101" s="1" t="s">
        <v>422</v>
      </c>
      <c r="D101" s="9" t="s">
        <v>423</v>
      </c>
      <c r="E101" s="1" t="s">
        <v>114</v>
      </c>
      <c r="F101" s="9" t="str">
        <f>HYPERLINK("http://www.ncleg.net/GIS/Download/Maps_Reports/MemberPageMaps/house/NCHouse_distDetail_99.pdf"," 99")</f>
        <v> 99</v>
      </c>
      <c r="G101" s="16" t="str">
        <f t="shared" si="2"/>
        <v>Mecklenburg</v>
      </c>
      <c r="H101" s="13" t="s">
        <v>598</v>
      </c>
    </row>
    <row r="102" spans="1:8" ht="30" customHeight="1">
      <c r="A102" s="9" t="str">
        <f>HYPERLINK("http://www.ncleg.net/gascripts/members/viewMember.pl?sChamber=House&amp;nUserID=710","John Autry")</f>
        <v>John Autry</v>
      </c>
      <c r="B102" s="1" t="s">
        <v>30</v>
      </c>
      <c r="C102" s="1" t="s">
        <v>31</v>
      </c>
      <c r="D102" s="9" t="s">
        <v>32</v>
      </c>
      <c r="E102" s="1" t="s">
        <v>114</v>
      </c>
      <c r="F102" s="9" t="str">
        <f>HYPERLINK("http://www.ncleg.net/GIS/Download/Maps_Reports/MemberPageMaps/house/NCHouse_distDetail_100.pdf"," 100")</f>
        <v> 100</v>
      </c>
      <c r="G102" s="16" t="str">
        <f t="shared" si="2"/>
        <v>Mecklenburg</v>
      </c>
      <c r="H102" s="13" t="s">
        <v>599</v>
      </c>
    </row>
    <row r="103" spans="1:8" ht="30" customHeight="1">
      <c r="A103" s="9" t="str">
        <f>HYPERLINK("http://www.ncleg.net/gascripts/members/viewMember.pl?sChamber=House&amp;nUserID=34","Beverly M. Earle")</f>
        <v>Beverly M. Earle</v>
      </c>
      <c r="B103" s="1" t="s">
        <v>199</v>
      </c>
      <c r="C103" s="1" t="s">
        <v>200</v>
      </c>
      <c r="D103" s="9" t="s">
        <v>201</v>
      </c>
      <c r="E103" s="1" t="s">
        <v>114</v>
      </c>
      <c r="F103" s="9" t="str">
        <f>HYPERLINK("http://www.ncleg.net/GIS/Download/Maps_Reports/MemberPageMaps/house/NCHouse_distDetail_101.pdf"," 101")</f>
        <v> 101</v>
      </c>
      <c r="G103" s="16" t="str">
        <f t="shared" si="2"/>
        <v>Mecklenburg</v>
      </c>
      <c r="H103" s="13" t="s">
        <v>600</v>
      </c>
    </row>
    <row r="104" spans="1:8" ht="30" customHeight="1">
      <c r="A104" s="9" t="str">
        <f>HYPERLINK("http://www.ncleg.net/gascripts/members/viewMember.pl?sChamber=House&amp;nUserID=322","Becky Carney")</f>
        <v>Becky Carney</v>
      </c>
      <c r="B104" s="1" t="s">
        <v>123</v>
      </c>
      <c r="C104" s="1" t="s">
        <v>125</v>
      </c>
      <c r="D104" s="9" t="s">
        <v>127</v>
      </c>
      <c r="E104" s="1" t="s">
        <v>114</v>
      </c>
      <c r="F104" s="9" t="str">
        <f>HYPERLINK("http://www.ncleg.net/GIS/Download/Maps_Reports/MemberPageMaps/house/NCHouse_distDetail_102.pdf"," 102")</f>
        <v> 102</v>
      </c>
      <c r="G104" s="16" t="str">
        <f t="shared" si="2"/>
        <v>Mecklenburg</v>
      </c>
      <c r="H104" s="13" t="s">
        <v>601</v>
      </c>
    </row>
    <row r="105" spans="1:8" ht="30" customHeight="1">
      <c r="A105" s="9" t="str">
        <f>HYPERLINK("http://www.ncleg.net/gascripts/members/viewMember.pl?sChamber=House&amp;nUserID=609","William Brawley")</f>
        <v>William Brawley</v>
      </c>
      <c r="B105" s="1" t="s">
        <v>85</v>
      </c>
      <c r="C105" s="1" t="s">
        <v>86</v>
      </c>
      <c r="D105" s="9" t="s">
        <v>88</v>
      </c>
      <c r="E105" s="1" t="s">
        <v>59</v>
      </c>
      <c r="F105" s="9" t="str">
        <f>HYPERLINK("http://www.ncleg.net/GIS/Download/Maps_Reports/MemberPageMaps/house/NCHouse_distDetail_103.pdf"," 103")</f>
        <v> 103</v>
      </c>
      <c r="G105" s="16" t="str">
        <f t="shared" si="2"/>
        <v>Mecklenburg</v>
      </c>
      <c r="H105" s="10" t="s">
        <v>602</v>
      </c>
    </row>
    <row r="106" spans="1:8" ht="30" customHeight="1">
      <c r="A106" s="9" t="str">
        <f>HYPERLINK("http://www.ncleg.net/gascripts/members/viewMember.pl?sChamber=House&amp;nUserID=717","Andy Dulin")</f>
        <v>Andy Dulin</v>
      </c>
      <c r="B106" s="1" t="s">
        <v>193</v>
      </c>
      <c r="C106" s="1" t="s">
        <v>194</v>
      </c>
      <c r="D106" s="9" t="s">
        <v>195</v>
      </c>
      <c r="E106" s="1" t="s">
        <v>59</v>
      </c>
      <c r="F106" s="9" t="str">
        <f>HYPERLINK("http://www.ncleg.net/GIS/Download/Maps_Reports/MemberPageMaps/house/NCHouse_distDetail_104.pdf"," 104")</f>
        <v> 104</v>
      </c>
      <c r="G106" s="16" t="str">
        <f t="shared" si="2"/>
        <v>Mecklenburg</v>
      </c>
      <c r="H106" s="13" t="s">
        <v>603</v>
      </c>
    </row>
    <row r="107" spans="1:8" ht="30" customHeight="1">
      <c r="A107" s="9" t="str">
        <f>HYPERLINK("http://www.ncleg.net/gascripts/members/viewMember.pl?sChamber=House&amp;nUserID=706","Scott Stone")</f>
        <v>Scott Stone</v>
      </c>
      <c r="B107" s="1" t="s">
        <v>506</v>
      </c>
      <c r="C107" s="1" t="s">
        <v>507</v>
      </c>
      <c r="D107" s="9" t="s">
        <v>508</v>
      </c>
      <c r="E107" s="1" t="s">
        <v>59</v>
      </c>
      <c r="F107" s="9" t="str">
        <f>HYPERLINK("http://www.ncleg.net/GIS/Download/Maps_Reports/MemberPageMaps/house/NCHouse_distDetail_105.pdf"," 105")</f>
        <v> 105</v>
      </c>
      <c r="G107" s="16" t="str">
        <f t="shared" si="2"/>
        <v>Mecklenburg</v>
      </c>
      <c r="H107" s="13" t="s">
        <v>604</v>
      </c>
    </row>
    <row r="108" spans="1:8" ht="28.5" customHeight="1">
      <c r="A108" s="9" t="str">
        <f>HYPERLINK("http://www.ncleg.net/gascripts/members/viewMember.pl?sChamber=House&amp;nUserID=642","Carla D. Cunningham")</f>
        <v>Carla D. Cunningham</v>
      </c>
      <c r="B108" s="1" t="s">
        <v>163</v>
      </c>
      <c r="C108" s="1" t="s">
        <v>164</v>
      </c>
      <c r="D108" s="9" t="s">
        <v>165</v>
      </c>
      <c r="E108" s="1" t="s">
        <v>114</v>
      </c>
      <c r="F108" s="9" t="str">
        <f>HYPERLINK("http://www.ncleg.net/GIS/Download/Maps_Reports/MemberPageMaps/house/NCHouse_distDetail_106.pdf"," 106")</f>
        <v> 106</v>
      </c>
      <c r="G108" s="16" t="str">
        <f t="shared" si="2"/>
        <v>Mecklenburg</v>
      </c>
      <c r="H108" s="13" t="s">
        <v>605</v>
      </c>
    </row>
    <row r="109" spans="1:8" ht="32.25" customHeight="1">
      <c r="A109" s="9" t="str">
        <f>HYPERLINK("http://www.ncleg.net/gascripts/members/viewMember.pl?sChamber=House&amp;nUserID=579","Kelly M. Alexander")</f>
        <v>Kelly M. Alexander</v>
      </c>
      <c r="B109" s="1" t="s">
        <v>22</v>
      </c>
      <c r="C109" s="1" t="s">
        <v>23</v>
      </c>
      <c r="D109" s="9" t="s">
        <v>24</v>
      </c>
      <c r="E109" s="1" t="s">
        <v>114</v>
      </c>
      <c r="F109" s="9" t="str">
        <f>HYPERLINK("http://www.ncleg.net/GIS/Download/Maps_Reports/MemberPageMaps/house/NCHouse_distDetail_107.pdf"," 107")</f>
        <v> 107</v>
      </c>
      <c r="G109" s="16" t="str">
        <f t="shared" si="2"/>
        <v>Mecklenburg</v>
      </c>
      <c r="H109" s="13" t="s">
        <v>606</v>
      </c>
    </row>
    <row r="110" spans="1:8" ht="30" customHeight="1">
      <c r="A110" s="9" t="str">
        <f>HYPERLINK("http://www.ncleg.net/gascripts/members/viewMember.pl?sChamber=House&amp;nUserID=606","John A. Torbett")</f>
        <v>John A. Torbett</v>
      </c>
      <c r="B110" s="1" t="s">
        <v>519</v>
      </c>
      <c r="C110" s="1" t="s">
        <v>521</v>
      </c>
      <c r="D110" s="9" t="s">
        <v>522</v>
      </c>
      <c r="E110" s="1" t="s">
        <v>59</v>
      </c>
      <c r="F110" s="9" t="str">
        <f>HYPERLINK("http://www.ncleg.net/GIS/Download/Maps_Reports/MemberPageMaps/house/NCHouse_distDetail_108.pdf"," 108")</f>
        <v> 108</v>
      </c>
      <c r="G110" s="16" t="str">
        <f>HYPERLINK("http://www.ncleg.net/gascripts/counties/counties.pl?county=Gaston","Gaston")</f>
        <v>Gaston</v>
      </c>
      <c r="H110" s="13" t="s">
        <v>607</v>
      </c>
    </row>
    <row r="111" spans="1:8" ht="30" customHeight="1">
      <c r="A111" s="9" t="str">
        <f>HYPERLINK("http://www.ncleg.net/gascripts/members/viewMember.pl?sChamber=House&amp;nUserID=659","Dana Bumgardner")</f>
        <v>Dana Bumgardner</v>
      </c>
      <c r="B111" s="1" t="s">
        <v>112</v>
      </c>
      <c r="C111" s="1" t="s">
        <v>113</v>
      </c>
      <c r="D111" s="9" t="s">
        <v>115</v>
      </c>
      <c r="E111" s="1" t="s">
        <v>59</v>
      </c>
      <c r="F111" s="9" t="str">
        <f>HYPERLINK("http://www.ncleg.net/GIS/Download/Maps_Reports/MemberPageMaps/house/NCHouse_distDetail_109.pdf"," 109")</f>
        <v> 109</v>
      </c>
      <c r="G111" s="16" t="str">
        <f>HYPERLINK("http://www.ncleg.net/gascripts/counties/counties.pl?county=Gaston","Gaston")</f>
        <v>Gaston</v>
      </c>
      <c r="H111" s="10" t="s">
        <v>608</v>
      </c>
    </row>
    <row r="112" spans="1:8" ht="30" customHeight="1">
      <c r="A112" s="9" t="str">
        <f>HYPERLINK("http://www.ncleg.net/gascripts/members/viewMember.pl?sChamber=House&amp;nUserID=618","Kelly E. Hastings")</f>
        <v>Kelly E. Hastings</v>
      </c>
      <c r="B112" s="1" t="s">
        <v>304</v>
      </c>
      <c r="C112" s="1" t="s">
        <v>305</v>
      </c>
      <c r="D112" s="9" t="s">
        <v>306</v>
      </c>
      <c r="E112" s="1" t="s">
        <v>59</v>
      </c>
      <c r="F112" s="9" t="str">
        <f>HYPERLINK("http://www.ncleg.net/GIS/Download/Maps_Reports/MemberPageMaps/house/NCHouse_distDetail_110.pdf"," 110")</f>
        <v> 110</v>
      </c>
      <c r="G112" s="14" t="s">
        <v>609</v>
      </c>
      <c r="H112" s="13" t="s">
        <v>610</v>
      </c>
    </row>
    <row r="113" spans="1:8" ht="30" customHeight="1">
      <c r="A113" s="9" t="str">
        <f>HYPERLINK("http://www.ncleg.net/gascripts/members/viewMember.pl?sChamber=House&amp;nUserID=339","Tim Moore")</f>
        <v>Tim Moore</v>
      </c>
      <c r="B113" s="1" t="s">
        <v>425</v>
      </c>
      <c r="C113" s="1" t="s">
        <v>426</v>
      </c>
      <c r="D113" s="9" t="s">
        <v>427</v>
      </c>
      <c r="E113" s="1" t="s">
        <v>59</v>
      </c>
      <c r="F113" s="9" t="str">
        <f>HYPERLINK("http://www.ncleg.net/GIS/Download/Maps_Reports/MemberPageMaps/house/NCHouse_distDetail_111.pdf"," 111")</f>
        <v> 111</v>
      </c>
      <c r="G113" s="16" t="str">
        <f>HYPERLINK("http://www.ncleg.net/gascripts/counties/counties.pl?county=Cleveland","Cleveland")</f>
        <v>Cleveland</v>
      </c>
      <c r="H113" s="10" t="s">
        <v>611</v>
      </c>
    </row>
    <row r="114" spans="1:8" ht="30" customHeight="1">
      <c r="A114" s="9" t="str">
        <f>HYPERLINK("http://www.ncleg.net/gascripts/members/viewMember.pl?sChamber=House&amp;nUserID=707","David Rogers")</f>
        <v>David Rogers</v>
      </c>
      <c r="B114" s="1" t="s">
        <v>472</v>
      </c>
      <c r="C114" s="1" t="s">
        <v>473</v>
      </c>
      <c r="D114" s="9" t="s">
        <v>474</v>
      </c>
      <c r="E114" s="1" t="s">
        <v>59</v>
      </c>
      <c r="F114" s="9" t="str">
        <f>HYPERLINK("http://www.ncleg.net/GIS/Download/Maps_Reports/MemberPageMaps/house/NCHouse_distDetail_112.pdf"," 112")</f>
        <v> 112</v>
      </c>
      <c r="G114" s="14" t="s">
        <v>612</v>
      </c>
      <c r="H114" s="10" t="s">
        <v>391</v>
      </c>
    </row>
    <row r="115" spans="1:8" ht="27.75" customHeight="1">
      <c r="A115" s="9" t="str">
        <f>HYPERLINK("http://www.ncleg.net/gascripts/members/viewMember.pl?sChamber=House&amp;nUserID=720","Cody Henson")</f>
        <v>Cody Henson</v>
      </c>
      <c r="B115" s="1" t="s">
        <v>308</v>
      </c>
      <c r="C115" s="1" t="s">
        <v>309</v>
      </c>
      <c r="D115" s="9" t="s">
        <v>310</v>
      </c>
      <c r="E115" s="1" t="s">
        <v>59</v>
      </c>
      <c r="F115" s="9" t="str">
        <f>HYPERLINK("http://www.ncleg.net/GIS/Download/Maps_Reports/MemberPageMaps/house/NCHouse_distDetail_113.pdf"," 113")</f>
        <v> 113</v>
      </c>
      <c r="G115" s="14" t="s">
        <v>613</v>
      </c>
      <c r="H115" s="10" t="s">
        <v>614</v>
      </c>
    </row>
    <row r="116" spans="1:8" ht="30" customHeight="1">
      <c r="A116" s="9" t="str">
        <f>HYPERLINK("http://www.ncleg.net/gascripts/members/viewMember.pl?sChamber=House&amp;nUserID=463","Susan C. Fisher")</f>
        <v>Susan C. Fisher</v>
      </c>
      <c r="B116" s="1" t="s">
        <v>224</v>
      </c>
      <c r="C116" s="1" t="s">
        <v>225</v>
      </c>
      <c r="D116" s="9" t="s">
        <v>226</v>
      </c>
      <c r="E116" s="1" t="s">
        <v>114</v>
      </c>
      <c r="F116" s="9" t="str">
        <f>HYPERLINK("http://www.ncleg.net/GIS/Download/Maps_Reports/MemberPageMaps/house/NCHouse_distDetail_114.pdf"," 114")</f>
        <v> 114</v>
      </c>
      <c r="G116" s="16" t="str">
        <f>HYPERLINK("http://www.ncleg.net/gascripts/counties/counties.pl?county=Buncombe","Buncombe")</f>
        <v>Buncombe</v>
      </c>
      <c r="H116" s="13" t="s">
        <v>615</v>
      </c>
    </row>
    <row r="117" spans="1:8" ht="30" customHeight="1">
      <c r="A117" s="9" t="str">
        <f>HYPERLINK("http://www.ncleg.net/gascripts/members/viewMember.pl?sChamber=House&amp;nUserID=689","John Ager")</f>
        <v>John Ager</v>
      </c>
      <c r="B117" s="1" t="s">
        <v>18</v>
      </c>
      <c r="C117" s="1" t="s">
        <v>19</v>
      </c>
      <c r="D117" s="9" t="s">
        <v>20</v>
      </c>
      <c r="E117" s="1" t="s">
        <v>114</v>
      </c>
      <c r="F117" s="9" t="str">
        <f>HYPERLINK("http://www.ncleg.net/GIS/Download/Maps_Reports/MemberPageMaps/house/NCHouse_distDetail_115.pdf"," 115")</f>
        <v> 115</v>
      </c>
      <c r="G117" s="16" t="str">
        <f>HYPERLINK("http://www.ncleg.net/gascripts/counties/counties.pl?county=Buncombe","Buncombe")</f>
        <v>Buncombe</v>
      </c>
      <c r="H117" s="10" t="s">
        <v>616</v>
      </c>
    </row>
    <row r="118" spans="1:8" ht="30" customHeight="1">
      <c r="A118" s="9" t="str">
        <f>HYPERLINK("http://www.ncleg.net/gascripts/members/viewMember.pl?sChamber=House&amp;nUserID=696","Brian Turner")</f>
        <v>Brian Turner</v>
      </c>
      <c r="B118" s="1" t="s">
        <v>524</v>
      </c>
      <c r="C118" s="1" t="s">
        <v>525</v>
      </c>
      <c r="D118" s="9" t="s">
        <v>526</v>
      </c>
      <c r="E118" s="1" t="s">
        <v>114</v>
      </c>
      <c r="F118" s="9" t="str">
        <f>HYPERLINK("http://www.ncleg.net/GIS/Download/Maps_Reports/MemberPageMaps/house/NCHouse_distDetail_116.pdf"," 116")</f>
        <v> 116</v>
      </c>
      <c r="G118" s="16" t="str">
        <f>HYPERLINK("http://www.ncleg.net/gascripts/counties/counties.pl?county=Buncombe","Buncombe")</f>
        <v>Buncombe</v>
      </c>
      <c r="H118" s="13" t="s">
        <v>617</v>
      </c>
    </row>
    <row r="119" spans="1:8" ht="30" customHeight="1">
      <c r="A119" s="9" t="str">
        <f>HYPERLINK("http://www.ncleg.net/gascripts/members/viewMember.pl?sChamber=House&amp;nUserID=605","Chuck McGrady")</f>
        <v>Chuck McGrady</v>
      </c>
      <c r="B119" s="1" t="s">
        <v>405</v>
      </c>
      <c r="C119" s="1" t="s">
        <v>406</v>
      </c>
      <c r="D119" s="9" t="s">
        <v>407</v>
      </c>
      <c r="E119" s="1" t="s">
        <v>59</v>
      </c>
      <c r="F119" s="9" t="str">
        <f>HYPERLINK("http://www.ncleg.net/GIS/Download/Maps_Reports/MemberPageMaps/house/NCHouse_distDetail_117.pdf"," 117")</f>
        <v> 117</v>
      </c>
      <c r="G119" s="16" t="str">
        <f>HYPERLINK("http://www.ncleg.net/gascripts/counties/counties.pl?county=Henderson","Henderson")</f>
        <v>Henderson</v>
      </c>
      <c r="H119" s="13" t="s">
        <v>618</v>
      </c>
    </row>
    <row r="120" spans="1:8" ht="45" customHeight="1">
      <c r="A120" s="9" t="str">
        <f>HYPERLINK("http://www.ncleg.net/gascripts/members/viewMember.pl?sChamber=House&amp;nUserID=670","Michele D. Presnell")</f>
        <v>Michele D. Presnell</v>
      </c>
      <c r="B120" s="1" t="s">
        <v>448</v>
      </c>
      <c r="C120" s="1" t="s">
        <v>449</v>
      </c>
      <c r="D120" s="9" t="s">
        <v>450</v>
      </c>
      <c r="E120" s="1" t="s">
        <v>59</v>
      </c>
      <c r="F120" s="9" t="str">
        <f>HYPERLINK("http://www.ncleg.net/GIS/Download/Maps_Reports/MemberPageMaps/house/NCHouse_distDetail_118.pdf"," 118")</f>
        <v> 118</v>
      </c>
      <c r="G120" s="14" t="s">
        <v>619</v>
      </c>
      <c r="H120" s="10" t="s">
        <v>620</v>
      </c>
    </row>
    <row r="121" spans="1:8" ht="36" customHeight="1">
      <c r="A121" s="9" t="str">
        <f>HYPERLINK("http://www.ncleg.net/gascripts/members/viewMember.pl?sChamber=House&amp;nUserID=715","Mike Clampitt")</f>
        <v>Mike Clampitt</v>
      </c>
      <c r="B121" s="1" t="s">
        <v>130</v>
      </c>
      <c r="C121" s="1" t="s">
        <v>132</v>
      </c>
      <c r="D121" s="9" t="s">
        <v>134</v>
      </c>
      <c r="E121" s="1" t="s">
        <v>59</v>
      </c>
      <c r="F121" s="9" t="str">
        <f>HYPERLINK("http://www.ncleg.net/GIS/Download/Maps_Reports/MemberPageMaps/house/NCHouse_distDetail_119.pdf"," 119")</f>
        <v> 119</v>
      </c>
      <c r="G121" s="14" t="s">
        <v>621</v>
      </c>
      <c r="H121" s="13" t="s">
        <v>622</v>
      </c>
    </row>
    <row r="122" spans="1:8" ht="26.25" customHeight="1">
      <c r="A122" s="9" t="str">
        <f>HYPERLINK("http://www.ncleg.net/gascripts/members/viewMember.pl?sChamber=House&amp;nUserID=716","Kevin Corbin")</f>
        <v>Kevin Corbin</v>
      </c>
      <c r="B122" s="1" t="s">
        <v>158</v>
      </c>
      <c r="C122" s="1" t="s">
        <v>159</v>
      </c>
      <c r="D122" s="9" t="s">
        <v>160</v>
      </c>
      <c r="E122" s="1" t="s">
        <v>59</v>
      </c>
      <c r="F122" s="9" t="str">
        <f>HYPERLINK("http://www.ncleg.net/GIS/Download/Maps_Reports/MemberPageMaps/house/NCHouse_distDetail_120.pdf"," 120")</f>
        <v> 120</v>
      </c>
      <c r="G122" s="14" t="s">
        <v>623</v>
      </c>
      <c r="H122" s="10" t="s">
        <v>391</v>
      </c>
    </row>
    <row r="123" spans="1:8" ht="21.75" customHeight="1">
      <c r="A123" s="1"/>
      <c r="B123" s="1"/>
      <c r="C123" s="1"/>
      <c r="D123" s="1"/>
      <c r="E123" s="1"/>
      <c r="F123" s="1"/>
      <c r="G123" s="14"/>
      <c r="H123" s="10"/>
    </row>
    <row r="124" spans="1:11" ht="37.5">
      <c r="A124" s="2"/>
      <c r="B124" s="2"/>
      <c r="C124" s="2"/>
      <c r="D124" s="20" t="s">
        <v>626</v>
      </c>
      <c r="E124" s="2"/>
      <c r="F124" s="2"/>
      <c r="G124" s="2"/>
      <c r="H124" s="2"/>
      <c r="I124" s="2"/>
      <c r="J124" s="2"/>
      <c r="K124" s="2"/>
    </row>
    <row r="125" spans="1:11" ht="32.25" thickBot="1">
      <c r="A125" s="21" t="s">
        <v>0</v>
      </c>
      <c r="B125" s="21" t="s">
        <v>1</v>
      </c>
      <c r="C125" s="21" t="s">
        <v>2</v>
      </c>
      <c r="D125" s="21" t="s">
        <v>3</v>
      </c>
      <c r="E125" s="22" t="str">
        <f>HYPERLINK("http://www.ncleg.net/gascripts/members/memberListNoPic.pl?sChamber=senate&amp;sSortOrder=party","Party")</f>
        <v>Party</v>
      </c>
      <c r="F125" s="22" t="str">
        <f>HYPERLINK("http://www.ncleg.net/gascripts/members/memberListNoPic.pl?sChamber=senate&amp;sSortOrder=district","District")</f>
        <v>District</v>
      </c>
      <c r="G125" s="21" t="s">
        <v>6</v>
      </c>
      <c r="H125" s="21" t="s">
        <v>627</v>
      </c>
      <c r="I125" s="2"/>
      <c r="J125" s="2"/>
      <c r="K125" s="2"/>
    </row>
    <row r="126" spans="1:11" ht="30">
      <c r="A126" s="4" t="str">
        <f>HYPERLINK("http://www.ncleg.net/gascripts/members/viewMember.pl?sChamber=Senate&amp;nUserID=392","Sen. John M. Alexander, Jr.")</f>
        <v>Sen. John M. Alexander, Jr.</v>
      </c>
      <c r="B126" s="2" t="s">
        <v>628</v>
      </c>
      <c r="C126" s="2" t="s">
        <v>629</v>
      </c>
      <c r="D126" s="4" t="str">
        <f>HYPERLINK("mailto:John.Alexander@ncleg.net","John.Alexander@ncleg.net")</f>
        <v>John.Alexander@ncleg.net</v>
      </c>
      <c r="E126" s="2" t="s">
        <v>59</v>
      </c>
      <c r="F126" s="4" t="str">
        <f>HYPERLINK("http://www.ncleg.net/GIS/Download/Maps_Reports/MemberPageMaps/senate/NCSenate_distDetail_15.pdf","District 15")</f>
        <v>District 15</v>
      </c>
      <c r="G126" s="4" t="str">
        <f>HYPERLINK("http://www.ncleg.net/gascripts/counties/counties.pl?county=Wake","Wake")</f>
        <v>Wake</v>
      </c>
      <c r="H126" s="2" t="s">
        <v>630</v>
      </c>
      <c r="I126" s="2"/>
      <c r="J126" s="2"/>
      <c r="K126" s="2"/>
    </row>
    <row r="127" spans="1:11" ht="30">
      <c r="A127" s="4" t="str">
        <f>HYPERLINK("http://www.ncleg.net/gascripts/members/viewMember.pl?sChamber=Senate&amp;nUserID=396","Sen. Deanna Ballard")</f>
        <v>Sen. Deanna Ballard</v>
      </c>
      <c r="B127" s="2" t="s">
        <v>631</v>
      </c>
      <c r="C127" s="2" t="s">
        <v>632</v>
      </c>
      <c r="D127" s="4" t="str">
        <f>HYPERLINK("mailto:Deanna.Ballard@ncleg.net","Deanna.Ballard@ncleg.net")</f>
        <v>Deanna.Ballard@ncleg.net</v>
      </c>
      <c r="E127" s="2" t="s">
        <v>59</v>
      </c>
      <c r="F127" s="4" t="str">
        <f>HYPERLINK("http://www.ncleg.net/GIS/Download/Maps_Reports/MemberPageMaps/senate/NCSenate_distDetail_45.pdf","District 45")</f>
        <v>District 45</v>
      </c>
      <c r="G127" s="2" t="s">
        <v>633</v>
      </c>
      <c r="H127" s="2" t="s">
        <v>634</v>
      </c>
      <c r="I127" s="2"/>
      <c r="J127" s="2"/>
      <c r="K127" s="2"/>
    </row>
    <row r="128" spans="1:11" ht="30">
      <c r="A128" s="4" t="str">
        <f>HYPERLINK("http://www.ncleg.net/gascripts/members/viewMember.pl?sChamber=Senate&amp;nUserID=369","Sen. Chad Barefoot")</f>
        <v>Sen. Chad Barefoot</v>
      </c>
      <c r="B128" s="2" t="s">
        <v>635</v>
      </c>
      <c r="C128" s="2" t="s">
        <v>636</v>
      </c>
      <c r="D128" s="4" t="str">
        <f>HYPERLINK("mailto:Chad.Barefoot@ncleg.net","Chad.Barefoot@ncleg.net")</f>
        <v>Chad.Barefoot@ncleg.net</v>
      </c>
      <c r="E128" s="2" t="s">
        <v>59</v>
      </c>
      <c r="F128" s="4" t="str">
        <f>HYPERLINK("http://www.ncleg.net/GIS/Download/Maps_Reports/MemberPageMaps/senate/NCSenate_distDetail_18.pdf","District 18")</f>
        <v>District 18</v>
      </c>
      <c r="G128" s="2" t="s">
        <v>637</v>
      </c>
      <c r="H128" s="2" t="s">
        <v>638</v>
      </c>
      <c r="I128" s="2"/>
      <c r="J128" s="2"/>
      <c r="K128" s="2"/>
    </row>
    <row r="129" spans="1:11" ht="30">
      <c r="A129" s="4" t="str">
        <f>HYPERLINK("http://www.ncleg.net/gascripts/members/viewMember.pl?sChamber=Senate&amp;nUserID=368","Sen. Tamara Barringer")</f>
        <v>Sen. Tamara Barringer</v>
      </c>
      <c r="B129" s="2" t="s">
        <v>639</v>
      </c>
      <c r="C129" s="2" t="s">
        <v>640</v>
      </c>
      <c r="D129" s="4" t="str">
        <f>HYPERLINK("mailto:Tamara.Barringer@ncleg.net","Tamara.Barringer@ncleg.net")</f>
        <v>Tamara.Barringer@ncleg.net</v>
      </c>
      <c r="E129" s="2" t="s">
        <v>59</v>
      </c>
      <c r="F129" s="4" t="str">
        <f>HYPERLINK("http://www.ncleg.net/GIS/Download/Maps_Reports/MemberPageMaps/senate/NCSenate_distDetail_17.pdf","District 17")</f>
        <v>District 17</v>
      </c>
      <c r="G129" s="4" t="str">
        <f>HYPERLINK("http://www.ncleg.net/gascripts/counties/counties.pl?county=Wake","Wake")</f>
        <v>Wake</v>
      </c>
      <c r="H129" s="2" t="s">
        <v>641</v>
      </c>
      <c r="I129" s="2"/>
      <c r="J129" s="2"/>
      <c r="K129" s="2"/>
    </row>
    <row r="130" spans="1:11" ht="30">
      <c r="A130" s="4" t="str">
        <f>HYPERLINK("http://www.ncleg.net/gascripts/members/viewMember.pl?sChamber=Senate&amp;nUserID=64","Sen. Phil Berger")</f>
        <v>Sen. Phil Berger</v>
      </c>
      <c r="B130" s="2" t="s">
        <v>642</v>
      </c>
      <c r="C130" s="2" t="s">
        <v>643</v>
      </c>
      <c r="D130" s="4" t="str">
        <f>HYPERLINK("mailto:Phil.Berger@ncleg.net","Phil.Berger@ncleg.net")</f>
        <v>Phil.Berger@ncleg.net</v>
      </c>
      <c r="E130" s="2" t="s">
        <v>59</v>
      </c>
      <c r="F130" s="4" t="str">
        <f>HYPERLINK("http://www.ncleg.net/GIS/Download/Maps_Reports/MemberPageMaps/senate/NCSenate_distDetail_26.pdf","District 26")</f>
        <v>District 26</v>
      </c>
      <c r="G130" s="2" t="s">
        <v>644</v>
      </c>
      <c r="H130" s="2" t="s">
        <v>645</v>
      </c>
      <c r="I130" s="2"/>
      <c r="J130" s="2"/>
      <c r="K130" s="2"/>
    </row>
    <row r="131" spans="1:11" ht="30">
      <c r="A131" s="4" t="str">
        <f>HYPERLINK("http://www.ncleg.net/gascripts/members/viewMember.pl?sChamber=Senate&amp;nUserID=398","Sen. Dan Bishop")</f>
        <v>Sen. Dan Bishop</v>
      </c>
      <c r="B131" s="2"/>
      <c r="C131" s="2"/>
      <c r="D131" s="4" t="str">
        <f>HYPERLINK("mailto:Dan.Bishop@ncleg.net","Dan.Bishop@ncleg.net")</f>
        <v>Dan.Bishop@ncleg.net</v>
      </c>
      <c r="E131" s="2" t="s">
        <v>59</v>
      </c>
      <c r="F131" s="4" t="str">
        <f>HYPERLINK("http://www.ncleg.net/GIS/Download/Maps_Reports/MemberPageMaps/senate/NCSenate_distDetail_39.pdf","District 39")</f>
        <v>District 39</v>
      </c>
      <c r="G131" s="4" t="str">
        <f>HYPERLINK("http://www.ncleg.net/gascripts/counties/counties.pl?county=Mecklenburg","Mecklenburg")</f>
        <v>Mecklenburg</v>
      </c>
      <c r="H131" s="2" t="s">
        <v>646</v>
      </c>
      <c r="I131" s="2"/>
      <c r="J131" s="2"/>
      <c r="K131" s="2"/>
    </row>
    <row r="132" spans="1:11" ht="30">
      <c r="A132" s="4" t="str">
        <f>HYPERLINK("http://www.ncleg.net/gascripts/members/viewMember.pl?sChamber=Senate&amp;nUserID=268","Sen. Dan Blue")</f>
        <v>Sen. Dan Blue</v>
      </c>
      <c r="B132" s="2" t="s">
        <v>647</v>
      </c>
      <c r="C132" s="2" t="s">
        <v>648</v>
      </c>
      <c r="D132" s="4" t="str">
        <f>HYPERLINK("mailto:Dan.Blue@ncleg.net","Dan.Blue@ncleg.net")</f>
        <v>Dan.Blue@ncleg.net</v>
      </c>
      <c r="E132" s="2" t="s">
        <v>114</v>
      </c>
      <c r="F132" s="4" t="str">
        <f>HYPERLINK("http://www.ncleg.net/GIS/Download/Maps_Reports/MemberPageMaps/senate/NCSenate_distDetail_14.pdf","District 14")</f>
        <v>District 14</v>
      </c>
      <c r="G132" s="4" t="str">
        <f>HYPERLINK("http://www.ncleg.net/gascripts/counties/counties.pl?county=Wake","Wake")</f>
        <v>Wake</v>
      </c>
      <c r="H132" s="2" t="s">
        <v>649</v>
      </c>
      <c r="I132" s="2"/>
      <c r="J132" s="2"/>
      <c r="K132" s="2"/>
    </row>
    <row r="133" spans="1:11" ht="30">
      <c r="A133" s="4" t="str">
        <f>HYPERLINK("http://www.ncleg.net/gascripts/members/viewMember.pl?sChamber=Senate&amp;nUserID=399","Sen. Danny Earl Britt, Jr.")</f>
        <v>Sen. Danny Earl Britt, Jr.</v>
      </c>
      <c r="B133" s="2" t="s">
        <v>650</v>
      </c>
      <c r="C133" s="2" t="s">
        <v>651</v>
      </c>
      <c r="D133" s="4" t="str">
        <f>HYPERLINK("mailto:Danny.Britt@ncleg.net","Danny.Britt@ncleg.net")</f>
        <v>Danny.Britt@ncleg.net</v>
      </c>
      <c r="E133" s="2" t="s">
        <v>59</v>
      </c>
      <c r="F133" s="4" t="str">
        <f>HYPERLINK("http://www.ncleg.net/GIS/Download/Maps_Reports/MemberPageMaps/senate/NCSenate_distDetail_13.pdf","District 13")</f>
        <v>District 13</v>
      </c>
      <c r="G133" s="2" t="s">
        <v>652</v>
      </c>
      <c r="H133" s="2" t="s">
        <v>93</v>
      </c>
      <c r="I133" s="2"/>
      <c r="J133" s="2"/>
      <c r="K133" s="2"/>
    </row>
    <row r="134" spans="1:11" ht="30">
      <c r="A134" s="23" t="str">
        <f>HYPERLINK("http://www.ncleg.net/gascripts/members/viewMember.pl?sChamber=S&amp;nUserID=403","Sen. Dan Barrett")</f>
        <v>Sen. Dan Barrett</v>
      </c>
      <c r="B134" s="2" t="s">
        <v>631</v>
      </c>
      <c r="C134" s="2" t="s">
        <v>653</v>
      </c>
      <c r="D134" s="23" t="s">
        <v>654</v>
      </c>
      <c r="E134" s="2" t="s">
        <v>59</v>
      </c>
      <c r="F134" s="4" t="s">
        <v>655</v>
      </c>
      <c r="G134" s="2" t="s">
        <v>656</v>
      </c>
      <c r="H134" s="2" t="s">
        <v>391</v>
      </c>
      <c r="I134" s="2"/>
      <c r="J134" s="2"/>
      <c r="K134" s="2"/>
    </row>
    <row r="135" spans="1:11" ht="30">
      <c r="A135" s="4" t="str">
        <f>HYPERLINK("http://www.ncleg.net/gascripts/members/viewMember.pl?sChamber=Senate&amp;nUserID=139","Sen. Harry Brown")</f>
        <v>Sen. Harry Brown</v>
      </c>
      <c r="B135" s="2" t="s">
        <v>657</v>
      </c>
      <c r="C135" s="2" t="s">
        <v>658</v>
      </c>
      <c r="D135" s="4" t="str">
        <f>HYPERLINK("mailto:Harry.Brown@ncleg.net","Harry.Brown@ncleg.net")</f>
        <v>Harry.Brown@ncleg.net</v>
      </c>
      <c r="E135" s="2" t="s">
        <v>59</v>
      </c>
      <c r="F135" s="4" t="str">
        <f>HYPERLINK("http://www.ncleg.net/GIS/Download/Maps_Reports/MemberPageMaps/senate/NCSenate_distDetail_6.pdf","District 6")</f>
        <v>District 6</v>
      </c>
      <c r="G135" s="2" t="s">
        <v>659</v>
      </c>
      <c r="H135" s="2" t="s">
        <v>93</v>
      </c>
      <c r="I135" s="2"/>
      <c r="J135" s="2"/>
      <c r="K135" s="2"/>
    </row>
    <row r="136" spans="1:11" ht="30">
      <c r="A136" s="4" t="str">
        <f>HYPERLINK("http://www.ncleg.net/gascripts/members/viewMember.pl?sChamber=Senate&amp;nUserID=382","Sen. Angela R. Bryant")</f>
        <v>Sen. Angela R. Bryant</v>
      </c>
      <c r="B136" s="2" t="s">
        <v>660</v>
      </c>
      <c r="C136" s="2" t="s">
        <v>661</v>
      </c>
      <c r="D136" s="4" t="str">
        <f>HYPERLINK("mailto:Angela.Bryant@ncleg.net","Angela.Bryant@ncleg.net")</f>
        <v>Angela.Bryant@ncleg.net</v>
      </c>
      <c r="E136" s="2" t="s">
        <v>114</v>
      </c>
      <c r="F136" s="4" t="str">
        <f>HYPERLINK("http://www.ncleg.net/GIS/Download/Maps_Reports/MemberPageMaps/senate/NCSenate_distDetail_4.pdf","District 4")</f>
        <v>District 4</v>
      </c>
      <c r="G136" s="2" t="s">
        <v>662</v>
      </c>
      <c r="H136" s="2" t="s">
        <v>663</v>
      </c>
      <c r="I136" s="2"/>
      <c r="J136" s="2"/>
      <c r="K136" s="2"/>
    </row>
    <row r="137" spans="1:11" ht="30">
      <c r="A137" s="4" t="str">
        <f>HYPERLINK("http://www.ncleg.net/gascripts/members/viewMember.pl?sChamber=Senate&amp;nUserID=395","Sen. Jay J. Chaudhuri")</f>
        <v>Sen. Jay J. Chaudhuri</v>
      </c>
      <c r="B137" s="2" t="s">
        <v>664</v>
      </c>
      <c r="C137" s="2" t="s">
        <v>665</v>
      </c>
      <c r="D137" s="4" t="str">
        <f>HYPERLINK("mailto:Jay.Chaudhuri@ncleg.net","Jay.Chaudhuri@ncleg.net")</f>
        <v>Jay.Chaudhuri@ncleg.net</v>
      </c>
      <c r="E137" s="2" t="s">
        <v>114</v>
      </c>
      <c r="F137" s="4" t="str">
        <f>HYPERLINK("http://www.ncleg.net/GIS/Download/Maps_Reports/MemberPageMaps/senate/NCSenate_distDetail_16.pdf","District 16")</f>
        <v>District 16</v>
      </c>
      <c r="G137" s="4" t="str">
        <f>HYPERLINK("http://www.ncleg.net/gascripts/counties/counties.pl?county=Wake","Wake")</f>
        <v>Wake</v>
      </c>
      <c r="H137" s="2" t="s">
        <v>666</v>
      </c>
      <c r="I137" s="2"/>
      <c r="J137" s="2"/>
      <c r="K137" s="2"/>
    </row>
    <row r="138" spans="1:11" ht="30">
      <c r="A138" s="4" t="str">
        <f>HYPERLINK("http://www.ncleg.net/gascripts/members/viewMember.pl?sChamber=Senate&amp;nUserID=380","Sen. Ben Clark")</f>
        <v>Sen. Ben Clark</v>
      </c>
      <c r="B138" s="2" t="s">
        <v>667</v>
      </c>
      <c r="C138" s="2" t="s">
        <v>668</v>
      </c>
      <c r="D138" s="4" t="str">
        <f>HYPERLINK("mailto:Ben.Clark@ncleg.net","Ben.Clark@ncleg.net")</f>
        <v>Ben.Clark@ncleg.net</v>
      </c>
      <c r="E138" s="2" t="s">
        <v>114</v>
      </c>
      <c r="F138" s="4" t="str">
        <f>HYPERLINK("http://www.ncleg.net/GIS/Download/Maps_Reports/MemberPageMaps/senate/NCSenate_distDetail_21.pdf","District 21")</f>
        <v>District 21</v>
      </c>
      <c r="G138" s="2" t="s">
        <v>669</v>
      </c>
      <c r="H138" s="2" t="s">
        <v>670</v>
      </c>
      <c r="I138" s="2"/>
      <c r="J138" s="2"/>
      <c r="K138" s="2"/>
    </row>
    <row r="139" spans="1:11" ht="60">
      <c r="A139" s="4" t="str">
        <f>HYPERLINK("http://www.ncleg.net/gascripts/members/viewMember.pl?sChamber=Senate&amp;nUserID=381","Sen. Bill Cook")</f>
        <v>Sen. Bill Cook</v>
      </c>
      <c r="B139" s="2" t="s">
        <v>671</v>
      </c>
      <c r="C139" s="2" t="s">
        <v>672</v>
      </c>
      <c r="D139" s="4" t="str">
        <f>HYPERLINK("mailto:Bill.Cook@ncleg.net","Bill.Cook@ncleg.net")</f>
        <v>Bill.Cook@ncleg.net</v>
      </c>
      <c r="E139" s="2" t="s">
        <v>59</v>
      </c>
      <c r="F139" s="4" t="str">
        <f>HYPERLINK("http://www.ncleg.net/GIS/Download/Maps_Reports/MemberPageMaps/senate/NCSenate_distDetail_1.pdf","District 1")</f>
        <v>District 1</v>
      </c>
      <c r="G139" s="2" t="s">
        <v>673</v>
      </c>
      <c r="H139" s="2" t="s">
        <v>674</v>
      </c>
      <c r="I139" s="2"/>
      <c r="J139" s="2"/>
      <c r="K139" s="2"/>
    </row>
    <row r="140" spans="1:11" ht="30">
      <c r="A140" s="4" t="str">
        <f>HYPERLINK("http://www.ncleg.net/gascripts/members/viewMember.pl?sChamber=Senate&amp;nUserID=378","Sen. David L. Curtis")</f>
        <v>Sen. David L. Curtis</v>
      </c>
      <c r="B140" s="2" t="s">
        <v>675</v>
      </c>
      <c r="C140" s="2" t="s">
        <v>676</v>
      </c>
      <c r="D140" s="4" t="str">
        <f>HYPERLINK("mailto:David.Curtis@ncleg.net","David.Curtis@ncleg.net")</f>
        <v>David.Curtis@ncleg.net</v>
      </c>
      <c r="E140" s="2" t="s">
        <v>59</v>
      </c>
      <c r="F140" s="4" t="str">
        <f>HYPERLINK("http://www.ncleg.net/GIS/Download/Maps_Reports/MemberPageMaps/senate/NCSenate_distDetail_44.pdf","District 44")</f>
        <v>District 44</v>
      </c>
      <c r="G140" s="2" t="s">
        <v>677</v>
      </c>
      <c r="H140" s="2" t="s">
        <v>678</v>
      </c>
      <c r="I140" s="2"/>
      <c r="J140" s="2"/>
      <c r="K140" s="2"/>
    </row>
    <row r="141" spans="1:11" ht="30">
      <c r="A141" s="4" t="str">
        <f>HYPERLINK("http://www.ncleg.net/gascripts/members/viewMember.pl?sChamber=Senate&amp;nUserID=295","Sen. Warren Daniel")</f>
        <v>Sen. Warren Daniel</v>
      </c>
      <c r="B141" s="2" t="s">
        <v>679</v>
      </c>
      <c r="C141" s="2" t="s">
        <v>680</v>
      </c>
      <c r="D141" s="4" t="str">
        <f>HYPERLINK("mailto:Warren.Daniel@ncleg.net","Warren.Daniel@ncleg.net")</f>
        <v>Warren.Daniel@ncleg.net</v>
      </c>
      <c r="E141" s="2" t="s">
        <v>59</v>
      </c>
      <c r="F141" s="4" t="str">
        <f>HYPERLINK("http://www.ncleg.net/GIS/Download/Maps_Reports/MemberPageMaps/senate/NCSenate_distDetail_46.pdf","District 46")</f>
        <v>District 46</v>
      </c>
      <c r="G141" s="2" t="s">
        <v>681</v>
      </c>
      <c r="H141" s="2" t="s">
        <v>682</v>
      </c>
      <c r="I141" s="2"/>
      <c r="J141" s="2"/>
      <c r="K141" s="2"/>
    </row>
    <row r="142" spans="1:11" ht="30">
      <c r="A142" s="4" t="str">
        <f>HYPERLINK("http://www.ncleg.net/gascripts/members/viewMember.pl?sChamber=Senate&amp;nUserID=230","Sen. Don Davis")</f>
        <v>Sen. Don Davis</v>
      </c>
      <c r="B142" s="2" t="s">
        <v>683</v>
      </c>
      <c r="C142" s="2" t="s">
        <v>684</v>
      </c>
      <c r="D142" s="4" t="str">
        <f>HYPERLINK("mailto:Don.Davis@ncleg.net","Don.Davis@ncleg.net")</f>
        <v>Don.Davis@ncleg.net</v>
      </c>
      <c r="E142" s="2" t="s">
        <v>114</v>
      </c>
      <c r="F142" s="4" t="str">
        <f>HYPERLINK("http://www.ncleg.net/GIS/Download/Maps_Reports/MemberPageMaps/senate/NCSenate_distDetail_5.pdf","District 5")</f>
        <v>District 5</v>
      </c>
      <c r="G142" s="2" t="s">
        <v>685</v>
      </c>
      <c r="H142" s="2" t="s">
        <v>686</v>
      </c>
      <c r="I142" s="2"/>
      <c r="J142" s="2"/>
      <c r="K142" s="2"/>
    </row>
    <row r="143" spans="1:11" ht="45">
      <c r="A143" s="4" t="str">
        <f>HYPERLINK("http://www.ncleg.net/gascripts/members/viewMember.pl?sChamber=Senate&amp;nUserID=357","Sen. Jim Davis")</f>
        <v>Sen. Jim Davis</v>
      </c>
      <c r="B143" s="2" t="s">
        <v>687</v>
      </c>
      <c r="C143" s="2" t="s">
        <v>688</v>
      </c>
      <c r="D143" s="4" t="str">
        <f>HYPERLINK("mailto:Jim.Davis@ncleg.net","Jim.Davis@ncleg.net")</f>
        <v>Jim.Davis@ncleg.net</v>
      </c>
      <c r="E143" s="2" t="s">
        <v>59</v>
      </c>
      <c r="F143" s="4" t="str">
        <f>HYPERLINK("http://www.ncleg.net/GIS/Download/Maps_Reports/MemberPageMaps/senate/NCSenate_distDetail_50.pdf","District 50")</f>
        <v>District 50</v>
      </c>
      <c r="G143" s="2" t="s">
        <v>689</v>
      </c>
      <c r="H143" s="2" t="s">
        <v>690</v>
      </c>
      <c r="I143" s="2"/>
      <c r="J143" s="2"/>
      <c r="K143" s="2"/>
    </row>
    <row r="144" spans="1:11" ht="30">
      <c r="A144" s="4" t="str">
        <f>HYPERLINK("http://www.ncleg.net/gascripts/members/viewMember.pl?sChamber=Senate&amp;nUserID=401","Sen. Cathy Dunn")</f>
        <v>Sen. Cathy Dunn</v>
      </c>
      <c r="B144" s="2"/>
      <c r="C144" s="2"/>
      <c r="D144" s="4" t="str">
        <f>HYPERLINK("mailto:Cathy.Dunn@ncleg.net","Cathy.Dunn@ncleg.net")</f>
        <v>Cathy.Dunn@ncleg.net</v>
      </c>
      <c r="E144" s="2" t="s">
        <v>59</v>
      </c>
      <c r="F144" s="4" t="str">
        <f>HYPERLINK("http://www.ncleg.net/GIS/Download/Maps_Reports/MemberPageMaps/senate/NCSenate_distDetail_33.pdf","District 33")</f>
        <v>District 33</v>
      </c>
      <c r="G144" s="2" t="s">
        <v>691</v>
      </c>
      <c r="H144" s="2" t="s">
        <v>93</v>
      </c>
      <c r="I144" s="2"/>
      <c r="J144" s="2"/>
      <c r="K144" s="2"/>
    </row>
    <row r="145" spans="1:11" ht="30">
      <c r="A145" s="4" t="str">
        <f>HYPERLINK("http://www.ncleg.net/gascripts/members/viewMember.pl?sChamber=Senate&amp;nUserID=397","Sen. Chuck Edwards")</f>
        <v>Sen. Chuck Edwards</v>
      </c>
      <c r="B145" s="2" t="s">
        <v>692</v>
      </c>
      <c r="C145" s="2" t="s">
        <v>693</v>
      </c>
      <c r="D145" s="4" t="str">
        <f>HYPERLINK("mailto:Chuck.Edwards@ncleg.net","Chuck.Edwards@ncleg.net")</f>
        <v>Chuck.Edwards@ncleg.net</v>
      </c>
      <c r="E145" s="2" t="s">
        <v>59</v>
      </c>
      <c r="F145" s="4" t="str">
        <f>HYPERLINK("http://www.ncleg.net/GIS/Download/Maps_Reports/MemberPageMaps/senate/NCSenate_distDetail_48.pdf","District 48")</f>
        <v>District 48</v>
      </c>
      <c r="G145" s="2" t="s">
        <v>694</v>
      </c>
      <c r="H145" s="2" t="s">
        <v>391</v>
      </c>
      <c r="I145" s="2"/>
      <c r="J145" s="2"/>
      <c r="K145" s="2"/>
    </row>
    <row r="146" spans="1:11" ht="30">
      <c r="A146" s="4" t="str">
        <f>HYPERLINK("http://www.ncleg.net/gascripts/members/viewMember.pl?sChamber=Senate&amp;nUserID=370","Sen. Joel D. M. Ford")</f>
        <v>Sen. Joel D. M. Ford</v>
      </c>
      <c r="B146" s="2" t="s">
        <v>695</v>
      </c>
      <c r="C146" s="2" t="s">
        <v>696</v>
      </c>
      <c r="D146" s="4" t="str">
        <f>HYPERLINK("mailto:Joel.Ford@ncleg.net","Joel.Ford@ncleg.net")</f>
        <v>Joel.Ford@ncleg.net</v>
      </c>
      <c r="E146" s="2" t="s">
        <v>114</v>
      </c>
      <c r="F146" s="4" t="str">
        <f>HYPERLINK("http://www.ncleg.net/GIS/Download/Maps_Reports/MemberPageMaps/senate/NCSenate_distDetail_38.pdf","District 38")</f>
        <v>District 38</v>
      </c>
      <c r="G146" s="4" t="str">
        <f>HYPERLINK("http://www.ncleg.net/gascripts/counties/counties.pl?county=Mecklenburg","Mecklenburg")</f>
        <v>Mecklenburg</v>
      </c>
      <c r="H146" s="2" t="s">
        <v>697</v>
      </c>
      <c r="I146" s="2"/>
      <c r="J146" s="2"/>
      <c r="K146" s="2"/>
    </row>
    <row r="147" spans="1:11" ht="30">
      <c r="A147" s="4" t="str">
        <f>HYPERLINK("http://www.ncleg.net/gascripts/members/viewMember.pl?sChamber=Senate&amp;nUserID=383","Sen. Valerie P. Foushee")</f>
        <v>Sen. Valerie P. Foushee</v>
      </c>
      <c r="B147" s="2" t="s">
        <v>698</v>
      </c>
      <c r="C147" s="2" t="s">
        <v>699</v>
      </c>
      <c r="D147" s="4" t="str">
        <f>HYPERLINK("mailto:Valerie.Foushee@ncleg.net","Valerie.Foushee@ncleg.net")</f>
        <v>Valerie.Foushee@ncleg.net</v>
      </c>
      <c r="E147" s="2" t="s">
        <v>114</v>
      </c>
      <c r="F147" s="4" t="str">
        <f>HYPERLINK("http://www.ncleg.net/GIS/Download/Maps_Reports/MemberPageMaps/senate/NCSenate_distDetail_23.pdf","District 23")</f>
        <v>District 23</v>
      </c>
      <c r="G147" s="2" t="s">
        <v>700</v>
      </c>
      <c r="H147" s="2" t="s">
        <v>701</v>
      </c>
      <c r="I147" s="2"/>
      <c r="J147" s="2"/>
      <c r="K147" s="2"/>
    </row>
    <row r="148" spans="1:11" ht="30">
      <c r="A148" s="4" t="str">
        <f>HYPERLINK("http://www.ncleg.net/gascripts/members/viewMember.pl?sChamber=Senate&amp;nUserID=276","Sen. Rick Gunn")</f>
        <v>Sen. Rick Gunn</v>
      </c>
      <c r="B148" s="2" t="s">
        <v>702</v>
      </c>
      <c r="C148" s="2" t="s">
        <v>703</v>
      </c>
      <c r="D148" s="4" t="str">
        <f>HYPERLINK("mailto:Rick.Gunn@ncleg.net","Rick.Gunn@ncleg.net")</f>
        <v>Rick.Gunn@ncleg.net</v>
      </c>
      <c r="E148" s="2" t="s">
        <v>59</v>
      </c>
      <c r="F148" s="4" t="str">
        <f>HYPERLINK("http://www.ncleg.net/GIS/Download/Maps_Reports/MemberPageMaps/senate/NCSenate_distDetail_24.pdf","District 24")</f>
        <v>District 24</v>
      </c>
      <c r="G148" s="2" t="s">
        <v>704</v>
      </c>
      <c r="H148" s="2" t="s">
        <v>705</v>
      </c>
      <c r="I148" s="2"/>
      <c r="J148" s="2"/>
      <c r="K148" s="2"/>
    </row>
    <row r="149" spans="1:11" ht="30">
      <c r="A149" s="4" t="str">
        <f>HYPERLINK("http://www.ncleg.net/gascripts/members/viewMember.pl?sChamber=Senate&amp;nUserID=283","Sen. Kathy Harrington")</f>
        <v>Sen. Kathy Harrington</v>
      </c>
      <c r="B149" s="2" t="s">
        <v>706</v>
      </c>
      <c r="C149" s="2" t="s">
        <v>707</v>
      </c>
      <c r="D149" s="4" t="str">
        <f>HYPERLINK("mailto:Kathy.Harrington@ncleg.net","Kathy.Harrington@ncleg.net")</f>
        <v>Kathy.Harrington@ncleg.net</v>
      </c>
      <c r="E149" s="2" t="s">
        <v>59</v>
      </c>
      <c r="F149" s="4" t="str">
        <f>HYPERLINK("http://www.ncleg.net/GIS/Download/Maps_Reports/MemberPageMaps/senate/NCSenate_distDetail_43.pdf","District 43")</f>
        <v>District 43</v>
      </c>
      <c r="G149" s="4" t="str">
        <f>HYPERLINK("http://www.ncleg.net/gascripts/counties/counties.pl?county=Gaston","Gaston")</f>
        <v>Gaston</v>
      </c>
      <c r="H149" s="2" t="s">
        <v>391</v>
      </c>
      <c r="I149" s="2"/>
      <c r="J149" s="2"/>
      <c r="K149" s="2"/>
    </row>
    <row r="150" spans="1:11" ht="45">
      <c r="A150" s="4" t="str">
        <f>HYPERLINK("http://www.ncleg.net/gascripts/members/viewMember.pl?sChamber=Senate&amp;nUserID=298","Sen. Ralph Hise")</f>
        <v>Sen. Ralph Hise</v>
      </c>
      <c r="B150" s="2" t="s">
        <v>708</v>
      </c>
      <c r="C150" s="2" t="s">
        <v>709</v>
      </c>
      <c r="D150" s="4" t="str">
        <f>HYPERLINK("mailto:Ralph.Hise@ncleg.net","Ralph.Hise@ncleg.net")</f>
        <v>Ralph.Hise@ncleg.net</v>
      </c>
      <c r="E150" s="2" t="s">
        <v>59</v>
      </c>
      <c r="F150" s="4" t="str">
        <f>HYPERLINK("http://www.ncleg.net/GIS/Download/Maps_Reports/MemberPageMaps/senate/NCSenate_distDetail_47.pdf","District 47")</f>
        <v>District 47</v>
      </c>
      <c r="G150" s="2" t="s">
        <v>710</v>
      </c>
      <c r="H150" s="2" t="s">
        <v>711</v>
      </c>
      <c r="I150" s="2"/>
      <c r="J150" s="2"/>
      <c r="K150" s="2"/>
    </row>
    <row r="151" spans="1:11" ht="30">
      <c r="A151" s="4" t="str">
        <f>HYPERLINK("http://www.ncleg.net/gascripts/members/viewMember.pl?sChamber=Senate&amp;nUserID=400","Sen. Rick Horner")</f>
        <v>Sen. Rick Horner</v>
      </c>
      <c r="B151" s="2"/>
      <c r="C151" s="2"/>
      <c r="D151" s="4" t="str">
        <f>HYPERLINK("mailto:Rick.Horner@ncleg.net","Rick.Horner@ncleg.net")</f>
        <v>Rick.Horner@ncleg.net</v>
      </c>
      <c r="E151" s="2" t="s">
        <v>59</v>
      </c>
      <c r="F151" s="4" t="str">
        <f>HYPERLINK("http://www.ncleg.net/GIS/Download/Maps_Reports/MemberPageMaps/senate/NCSenate_distDetail_11.pdf","District 11")</f>
        <v>District 11</v>
      </c>
      <c r="G151" s="2" t="s">
        <v>712</v>
      </c>
      <c r="H151" s="2" t="s">
        <v>93</v>
      </c>
      <c r="I151" s="2"/>
      <c r="J151" s="2"/>
      <c r="K151" s="2"/>
    </row>
    <row r="152" spans="1:11" ht="30">
      <c r="A152" s="4" t="str">
        <f>HYPERLINK("http://www.ncleg.net/gascripts/members/viewMember.pl?sChamber=Senate&amp;nUserID=386","Sen. Jeff Jackson")</f>
        <v>Sen. Jeff Jackson</v>
      </c>
      <c r="B152" s="2" t="s">
        <v>713</v>
      </c>
      <c r="C152" s="2" t="s">
        <v>714</v>
      </c>
      <c r="D152" s="4" t="str">
        <f>HYPERLINK("mailto:Jeff.Jackson@ncleg.net","Jeff.Jackson@ncleg.net")</f>
        <v>Jeff.Jackson@ncleg.net</v>
      </c>
      <c r="E152" s="2" t="s">
        <v>59</v>
      </c>
      <c r="F152" s="4" t="str">
        <f>HYPERLINK("http://www.ncleg.net/GIS/Download/Maps_Reports/MemberPageMaps/senate/NCSenate_distDetail_10.pdf","District 10")</f>
        <v>District 10</v>
      </c>
      <c r="G152" s="2" t="s">
        <v>715</v>
      </c>
      <c r="H152" s="2" t="s">
        <v>716</v>
      </c>
      <c r="I152" s="2"/>
      <c r="J152" s="2"/>
      <c r="K152" s="2"/>
    </row>
    <row r="153" spans="1:11" ht="30">
      <c r="A153" s="4" t="str">
        <f>HYPERLINK("http://www.ncleg.net/gascripts/members/viewMember.pl?sChamber=Senate&amp;nUserID=281","Sen. Brent Jackson")</f>
        <v>Sen. Brent Jackson</v>
      </c>
      <c r="B153" s="2" t="s">
        <v>717</v>
      </c>
      <c r="C153" s="2" t="s">
        <v>718</v>
      </c>
      <c r="D153" s="4" t="str">
        <f>HYPERLINK("mailto:Brent.Jackson@ncleg.net","Brent.Jackson@ncleg.net")</f>
        <v>Brent.Jackson@ncleg.net</v>
      </c>
      <c r="E153" s="2" t="s">
        <v>114</v>
      </c>
      <c r="F153" s="4" t="str">
        <f>HYPERLINK("http://www.ncleg.net/GIS/Download/Maps_Reports/MemberPageMaps/senate/NCSenate_distDetail_37.pdf","District 37")</f>
        <v>District 37</v>
      </c>
      <c r="G153" s="4" t="str">
        <f>HYPERLINK("http://www.ncleg.net/gascripts/counties/counties.pl?county=Mecklenburg","Mecklenburg")</f>
        <v>Mecklenburg</v>
      </c>
      <c r="H153" s="2" t="s">
        <v>719</v>
      </c>
      <c r="I153" s="2"/>
      <c r="J153" s="2"/>
      <c r="K153" s="2"/>
    </row>
    <row r="154" spans="1:11" ht="30">
      <c r="A154" s="4" t="str">
        <f>HYPERLINK("http://www.ncleg.net/gascripts/members/viewMember.pl?sChamber=Senate&amp;nUserID=384","Sen. Joyce Krawiec")</f>
        <v>Sen. Joyce Krawiec</v>
      </c>
      <c r="B154" s="2" t="s">
        <v>650</v>
      </c>
      <c r="C154" s="2" t="s">
        <v>720</v>
      </c>
      <c r="D154" s="4" t="str">
        <f>HYPERLINK("mailto:Joyce.Krawiec@ncleg.net","Joyce.Krawiec@ncleg.net")</f>
        <v>Joyce.Krawiec@ncleg.net</v>
      </c>
      <c r="E154" s="2" t="s">
        <v>59</v>
      </c>
      <c r="F154" s="4" t="str">
        <f>HYPERLINK("http://www.ncleg.net/GIS/Download/Maps_Reports/MemberPageMaps/senate/NCSenate_distDetail_31.pdf","District 31")</f>
        <v>District 31</v>
      </c>
      <c r="G154" s="2" t="s">
        <v>721</v>
      </c>
      <c r="H154" s="2" t="s">
        <v>722</v>
      </c>
      <c r="I154" s="2"/>
      <c r="J154" s="2"/>
      <c r="K154" s="2"/>
    </row>
    <row r="155" spans="1:11" ht="30">
      <c r="A155" s="4" t="str">
        <f>HYPERLINK("http://www.ncleg.net/gascripts/members/viewMember.pl?sChamber=Senate&amp;nUserID=387","Sen. Michael V. Lee")</f>
        <v>Sen. Michael V. Lee</v>
      </c>
      <c r="B155" s="2" t="s">
        <v>723</v>
      </c>
      <c r="C155" s="2" t="s">
        <v>724</v>
      </c>
      <c r="D155" s="4" t="str">
        <f>HYPERLINK("mailto:Michael.Lee@ncleg.net","Michael.Lee@ncleg.net")</f>
        <v>Michael.Lee@ncleg.net</v>
      </c>
      <c r="E155" s="2" t="s">
        <v>59</v>
      </c>
      <c r="F155" s="4" t="str">
        <f>HYPERLINK("http://www.ncleg.net/GIS/Download/Maps_Reports/MemberPageMaps/senate/NCSenate_distDetail_9.pdf","District 9")</f>
        <v>District 9</v>
      </c>
      <c r="G155" s="4" t="str">
        <f>HYPERLINK("http://www.ncleg.net/gascripts/counties/counties.pl?county=New%20Hanover","New Hanover")</f>
        <v>New Hanover</v>
      </c>
      <c r="H155" s="2" t="s">
        <v>725</v>
      </c>
      <c r="I155" s="2"/>
      <c r="J155" s="2"/>
      <c r="K155" s="2"/>
    </row>
    <row r="156" spans="1:11" ht="30">
      <c r="A156" s="4" t="str">
        <f>HYPERLINK("http://www.ncleg.net/gascripts/members/viewMember.pl?sChamber=Senate&amp;nUserID=394","Sen. Paul A. Lowe, Jr.")</f>
        <v>Sen. Paul A. Lowe, Jr.</v>
      </c>
      <c r="B156" s="2" t="s">
        <v>726</v>
      </c>
      <c r="C156" s="2" t="s">
        <v>727</v>
      </c>
      <c r="D156" s="4" t="str">
        <f>HYPERLINK("mailto:Paul.Lowe@ncleg.net","Paul.Lowe@ncleg.net")</f>
        <v>Paul.Lowe@ncleg.net</v>
      </c>
      <c r="E156" s="2" t="s">
        <v>114</v>
      </c>
      <c r="F156" s="4" t="str">
        <f>HYPERLINK("http://www.ncleg.net/GIS/Download/Maps_Reports/MemberPageMaps/senate/NCSenate_distDetail_32.pdf","District 32")</f>
        <v>District 32</v>
      </c>
      <c r="G156" s="4" t="str">
        <f>HYPERLINK("http://www.ncleg.net/gascripts/counties/counties.pl?county=Forsyth","Forsyth")</f>
        <v>Forsyth</v>
      </c>
      <c r="H156" s="2" t="s">
        <v>728</v>
      </c>
      <c r="I156" s="2"/>
      <c r="J156" s="2"/>
      <c r="K156" s="2"/>
    </row>
    <row r="157" spans="1:11" ht="30">
      <c r="A157" s="4" t="str">
        <f>HYPERLINK("http://www.ncleg.net/gascripts/members/viewMember.pl?sChamber=Senate&amp;nUserID=389","Sen. Tom McInnis")</f>
        <v>Sen. Tom McInnis</v>
      </c>
      <c r="B157" s="2" t="s">
        <v>729</v>
      </c>
      <c r="C157" s="2" t="s">
        <v>730</v>
      </c>
      <c r="D157" s="4" t="str">
        <f>HYPERLINK("mailto:Tom.McInnis@ncleg.net","Tom.McInnis@ncleg.net")</f>
        <v>Tom.McInnis@ncleg.net</v>
      </c>
      <c r="E157" s="2" t="s">
        <v>59</v>
      </c>
      <c r="F157" s="4" t="str">
        <f>HYPERLINK("http://www.ncleg.net/GIS/Download/Maps_Reports/MemberPageMaps/senate/NCSenate_distDetail_25.pdf","District 25")</f>
        <v>District 25</v>
      </c>
      <c r="G157" s="2" t="s">
        <v>731</v>
      </c>
      <c r="H157" s="2" t="s">
        <v>93</v>
      </c>
      <c r="I157" s="2"/>
      <c r="J157" s="2"/>
      <c r="K157" s="2"/>
    </row>
    <row r="158" spans="1:11" ht="30">
      <c r="A158" s="4" t="str">
        <f>HYPERLINK("http://www.ncleg.net/gascripts/members/viewMember.pl?sChamber=Senate&amp;nUserID=228","Sen. Floyd B. McKissick, Jr.")</f>
        <v>Sen. Floyd B. McKissick, Jr.</v>
      </c>
      <c r="B158" s="2" t="s">
        <v>732</v>
      </c>
      <c r="C158" s="2" t="s">
        <v>733</v>
      </c>
      <c r="D158" s="4" t="str">
        <f>HYPERLINK("mailto:Floyd.McKissick@ncleg.net","Floyd.McKissick@ncleg.net")</f>
        <v>Floyd.McKissick@ncleg.net</v>
      </c>
      <c r="E158" s="2" t="s">
        <v>114</v>
      </c>
      <c r="F158" s="4" t="str">
        <f>HYPERLINK("http://www.ncleg.net/GIS/Download/Maps_Reports/MemberPageMaps/senate/NCSenate_distDetail_20.pdf","District 20")</f>
        <v>District 20</v>
      </c>
      <c r="G158" s="2" t="s">
        <v>734</v>
      </c>
      <c r="H158" s="2" t="s">
        <v>735</v>
      </c>
      <c r="I158" s="2"/>
      <c r="J158" s="2"/>
      <c r="K158" s="2"/>
    </row>
    <row r="159" spans="1:11" ht="30">
      <c r="A159" s="4" t="str">
        <f>HYPERLINK("http://www.ncleg.net/gascripts/members/viewMember.pl?sChamber=Senate&amp;nUserID=305","Sen. Wesley Meredith")</f>
        <v>Sen. Wesley Meredith</v>
      </c>
      <c r="B159" s="2" t="s">
        <v>736</v>
      </c>
      <c r="C159" s="2" t="s">
        <v>737</v>
      </c>
      <c r="D159" s="4" t="str">
        <f>HYPERLINK("mailto:Wesley.Meredith@ncleg.net","Wesley.Meredith@ncleg.net")</f>
        <v>Wesley.Meredith@ncleg.net</v>
      </c>
      <c r="E159" s="2" t="s">
        <v>59</v>
      </c>
      <c r="F159" s="4" t="str">
        <f>HYPERLINK("http://www.ncleg.net/GIS/Download/Maps_Reports/MemberPageMaps/senate/NCSenate_distDetail_19.pdf","District 19")</f>
        <v>District 19</v>
      </c>
      <c r="G159" s="4" t="str">
        <f>HYPERLINK("http://www.ncleg.net/gascripts/counties/counties.pl?county=Cumberland","Cumberland")</f>
        <v>Cumberland</v>
      </c>
      <c r="H159" s="2" t="s">
        <v>738</v>
      </c>
      <c r="I159" s="2"/>
      <c r="J159" s="2"/>
      <c r="K159" s="2"/>
    </row>
    <row r="160" spans="1:11" ht="30">
      <c r="A160" s="4" t="str">
        <f>HYPERLINK("http://www.ncleg.net/gascripts/members/viewMember.pl?sChamber=Senate&amp;nUserID=402","Sen. Paul Newton")</f>
        <v>Sen. Paul Newton</v>
      </c>
      <c r="B160" s="2"/>
      <c r="C160" s="2"/>
      <c r="D160" s="4" t="str">
        <f>HYPERLINK("mailto:Paul.Newton@ncleg.net","Paul.Newton@ncleg.net")</f>
        <v>Paul.Newton@ncleg.net</v>
      </c>
      <c r="E160" s="2" t="s">
        <v>59</v>
      </c>
      <c r="F160" s="4" t="str">
        <f>HYPERLINK("http://www.ncleg.net/GIS/Download/Maps_Reports/MemberPageMaps/senate/NCSenate_distDetail_36.pdf","District 36")</f>
        <v>District 36</v>
      </c>
      <c r="G160" s="2" t="s">
        <v>739</v>
      </c>
      <c r="H160" s="2" t="s">
        <v>93</v>
      </c>
      <c r="I160" s="2"/>
      <c r="J160" s="2"/>
      <c r="K160" s="2"/>
    </row>
    <row r="161" spans="1:11" ht="30">
      <c r="A161" s="4" t="str">
        <f>HYPERLINK("http://www.ncleg.net/gascripts/members/viewMember.pl?sChamber=Senate&amp;nUserID=273","Sen. Louis Pate")</f>
        <v>Sen. Louis Pate</v>
      </c>
      <c r="B161" s="2" t="s">
        <v>740</v>
      </c>
      <c r="C161" s="2" t="s">
        <v>741</v>
      </c>
      <c r="D161" s="4" t="str">
        <f>HYPERLINK("mailto:Louis.Pate@ncleg.net","Louis.Pate@ncleg.net")</f>
        <v>Louis.Pate@ncleg.net</v>
      </c>
      <c r="E161" s="2" t="s">
        <v>59</v>
      </c>
      <c r="F161" s="4" t="str">
        <f>HYPERLINK("http://www.ncleg.net/GIS/Download/Maps_Reports/MemberPageMaps/senate/NCSenate_distDetail_7.pdf","District 7")</f>
        <v>District 7</v>
      </c>
      <c r="G161" s="2" t="s">
        <v>742</v>
      </c>
      <c r="H161" s="2" t="s">
        <v>743</v>
      </c>
      <c r="I161" s="2"/>
      <c r="J161" s="2"/>
      <c r="K161" s="2"/>
    </row>
    <row r="162" spans="1:11" ht="30">
      <c r="A162" s="4" t="str">
        <f>HYPERLINK("http://www.ncleg.net/gascripts/members/viewMember.pl?sChamber=Senate&amp;nUserID=373","Sen. Ronald J. Rabin")</f>
        <v>Sen. Ronald J. Rabin</v>
      </c>
      <c r="B162" s="2" t="s">
        <v>744</v>
      </c>
      <c r="C162" s="2" t="s">
        <v>745</v>
      </c>
      <c r="D162" s="4" t="str">
        <f>HYPERLINK("mailto:Ron.Rabin@ncleg.net","Ron.Rabin@ncleg.net")</f>
        <v>Ron.Rabin@ncleg.net</v>
      </c>
      <c r="E162" s="2" t="s">
        <v>59</v>
      </c>
      <c r="F162" s="4" t="str">
        <f>HYPERLINK("http://www.ncleg.net/GIS/Download/Maps_Reports/MemberPageMaps/senate/NCSenate_distDetail_12.pdf","District 12")</f>
        <v>District 12</v>
      </c>
      <c r="G162" s="2" t="s">
        <v>746</v>
      </c>
      <c r="H162" s="2" t="s">
        <v>747</v>
      </c>
      <c r="I162" s="2"/>
      <c r="J162" s="2"/>
      <c r="K162" s="2"/>
    </row>
    <row r="163" spans="1:11" ht="30">
      <c r="A163" s="4" t="str">
        <f>HYPERLINK("http://www.ncleg.net/gascripts/members/viewMember.pl?sChamber=Senate&amp;nUserID=303","Sen. Bill Rabon")</f>
        <v>Sen. Bill Rabon</v>
      </c>
      <c r="B163" s="2" t="s">
        <v>748</v>
      </c>
      <c r="C163" s="2" t="s">
        <v>749</v>
      </c>
      <c r="D163" s="4" t="str">
        <f>HYPERLINK("mailto:Bill.Rabon@ncleg.net","Bill.Rabon@ncleg.net")</f>
        <v>Bill.Rabon@ncleg.net</v>
      </c>
      <c r="E163" s="2" t="s">
        <v>59</v>
      </c>
      <c r="F163" s="4" t="str">
        <f>HYPERLINK("http://www.ncleg.net/GIS/Download/Maps_Reports/MemberPageMaps/senate/NCSenate_distDetail_8.pdf","District 8")</f>
        <v>District 8</v>
      </c>
      <c r="G163" s="2" t="s">
        <v>750</v>
      </c>
      <c r="H163" s="2" t="s">
        <v>751</v>
      </c>
      <c r="I163" s="2"/>
      <c r="J163" s="2"/>
      <c r="K163" s="2"/>
    </row>
    <row r="164" spans="1:11" ht="30">
      <c r="A164" s="4" t="str">
        <f>HYPERLINK("http://www.ncleg.net/gascripts/members/viewMember.pl?sChamber=Senate&amp;nUserID=374","Sen. Shirley B. Randleman")</f>
        <v>Sen. Shirley B. Randleman</v>
      </c>
      <c r="B164" s="2" t="s">
        <v>752</v>
      </c>
      <c r="C164" s="2" t="s">
        <v>753</v>
      </c>
      <c r="D164" s="4" t="str">
        <f>HYPERLINK("mailto:Shirley.Randleman@ncleg.net","Shirley.Randleman@ncleg.net")</f>
        <v>Shirley.Randleman@ncleg.net</v>
      </c>
      <c r="E164" s="2" t="s">
        <v>59</v>
      </c>
      <c r="F164" s="4" t="str">
        <f>HYPERLINK("http://www.ncleg.net/GIS/Download/Maps_Reports/MemberPageMaps/senate/NCSenate_distDetail_30.pdf","District 30")</f>
        <v>District 30</v>
      </c>
      <c r="G164" s="2" t="s">
        <v>754</v>
      </c>
      <c r="H164" s="2" t="s">
        <v>93</v>
      </c>
      <c r="I164" s="2"/>
      <c r="J164" s="2"/>
      <c r="K164" s="2"/>
    </row>
    <row r="165" spans="1:11" ht="30">
      <c r="A165" s="4" t="str">
        <f>HYPERLINK("http://www.ncleg.net/gascripts/members/viewMember.pl?sChamber=Senate&amp;nUserID=364","Sen. Gladys A. Robinson")</f>
        <v>Sen. Gladys A. Robinson</v>
      </c>
      <c r="B165" s="2" t="s">
        <v>755</v>
      </c>
      <c r="C165" s="2" t="s">
        <v>756</v>
      </c>
      <c r="D165" s="4" t="str">
        <f>HYPERLINK("mailto:Gladys.Robinson@ncleg.net","Gladys.Robinson@ncleg.net")</f>
        <v>Gladys.Robinson@ncleg.net</v>
      </c>
      <c r="E165" s="2" t="s">
        <v>114</v>
      </c>
      <c r="F165" s="4" t="str">
        <f>HYPERLINK("http://www.ncleg.net/GIS/Download/Maps_Reports/MemberPageMaps/senate/NCSenate_distDetail_28.pdf","District 28")</f>
        <v>District 28</v>
      </c>
      <c r="G165" s="4" t="str">
        <f>HYPERLINK("http://www.ncleg.net/gascripts/counties/counties.pl?county=Guilford","Guilford")</f>
        <v>Guilford</v>
      </c>
      <c r="H165" s="2" t="s">
        <v>757</v>
      </c>
      <c r="I165" s="2"/>
      <c r="J165" s="2"/>
      <c r="K165" s="2"/>
    </row>
    <row r="166" spans="1:11" ht="30">
      <c r="A166" s="4" t="str">
        <f>HYPERLINK("http://www.ncleg.net/gascripts/members/viewMember.pl?sChamber=Senate&amp;nUserID=375","Sen. Norman W. Sanderson")</f>
        <v>Sen. Norman W. Sanderson</v>
      </c>
      <c r="B166" s="2" t="s">
        <v>758</v>
      </c>
      <c r="C166" s="2" t="s">
        <v>759</v>
      </c>
      <c r="D166" s="4" t="str">
        <f>HYPERLINK("mailto:Norman.Sanderson@ncleg.net","Norman.Sanderson@ncleg.net")</f>
        <v>Norman.Sanderson@ncleg.net</v>
      </c>
      <c r="E166" s="2" t="s">
        <v>59</v>
      </c>
      <c r="F166" s="4" t="str">
        <f>HYPERLINK("http://www.ncleg.net/GIS/Download/Maps_Reports/MemberPageMaps/senate/NCSenate_distDetail_2.pdf","District 2")</f>
        <v>District 2</v>
      </c>
      <c r="G166" s="2" t="s">
        <v>760</v>
      </c>
      <c r="H166" s="2" t="s">
        <v>761</v>
      </c>
      <c r="I166" s="2"/>
      <c r="J166" s="2"/>
      <c r="K166" s="2"/>
    </row>
    <row r="167" spans="1:11" ht="60">
      <c r="A167" s="4" t="str">
        <f>HYPERLINK("http://www.ncleg.net/gascripts/members/viewMember.pl?sChamber=Senate&amp;nUserID=391","Sen. Erica Smith-Ingram")</f>
        <v>Sen. Erica Smith-Ingram</v>
      </c>
      <c r="B167" s="2" t="s">
        <v>762</v>
      </c>
      <c r="C167" s="2" t="s">
        <v>763</v>
      </c>
      <c r="D167" s="4" t="str">
        <f>HYPERLINK("mailto:Erica.Smith-Ingram@ncleg.net","Erica.Smith-Ingram@ncleg.net")</f>
        <v>Erica.Smith-Ingram@ncleg.net</v>
      </c>
      <c r="E167" s="2" t="s">
        <v>114</v>
      </c>
      <c r="F167" s="4" t="str">
        <f>HYPERLINK("http://www.ncleg.net/GIS/Download/Maps_Reports/MemberPageMaps/senate/NCSenate_distDetail_3.pdf","District 3")</f>
        <v>District 3</v>
      </c>
      <c r="G167" s="2" t="s">
        <v>764</v>
      </c>
      <c r="H167" s="2" t="s">
        <v>765</v>
      </c>
      <c r="I167" s="2"/>
      <c r="J167" s="2"/>
      <c r="K167" s="2"/>
    </row>
    <row r="168" spans="1:11" ht="30">
      <c r="A168" s="4" t="str">
        <f>HYPERLINK("http://www.ncleg.net/gascripts/members/viewMember.pl?sChamber=Senate&amp;nUserID=376","Sen. Jeff Tarte")</f>
        <v>Sen. Jeff Tarte</v>
      </c>
      <c r="B168" s="2" t="s">
        <v>766</v>
      </c>
      <c r="C168" s="2" t="s">
        <v>767</v>
      </c>
      <c r="D168" s="4" t="str">
        <f>HYPERLINK("mailto:Jeff.Tarte@ncleg.net","Jeff.Tarte@ncleg.net")</f>
        <v>Jeff.Tarte@ncleg.net</v>
      </c>
      <c r="E168" s="2" t="s">
        <v>59</v>
      </c>
      <c r="F168" s="4" t="str">
        <f>HYPERLINK("http://www.ncleg.net/GIS/Download/Maps_Reports/MemberPageMaps/senate/NCSenate_distDetail_41.pdf","District 41")</f>
        <v>District 41</v>
      </c>
      <c r="G168" s="4" t="str">
        <f>HYPERLINK("http://www.ncleg.net/gascripts/counties/counties.pl?county=Mecklenburg","Mecklenburg")</f>
        <v>Mecklenburg</v>
      </c>
      <c r="H168" s="2" t="s">
        <v>768</v>
      </c>
      <c r="I168" s="2"/>
      <c r="J168" s="2"/>
      <c r="K168" s="2"/>
    </row>
    <row r="169" spans="1:11" ht="30">
      <c r="A169" s="4" t="str">
        <f>HYPERLINK("http://www.ncleg.net/gascripts/members/viewMember.pl?sChamber=Senate&amp;nUserID=99","Sen. Jerry W. Tillman")</f>
        <v>Sen. Jerry W. Tillman</v>
      </c>
      <c r="B169" s="2" t="s">
        <v>769</v>
      </c>
      <c r="C169" s="2" t="s">
        <v>770</v>
      </c>
      <c r="D169" s="4" t="str">
        <f>HYPERLINK("mailto:Jerry.Tillman@ncleg.net","Jerry.Tillman@ncleg.net")</f>
        <v>Jerry.Tillman@ncleg.net</v>
      </c>
      <c r="E169" s="2" t="s">
        <v>59</v>
      </c>
      <c r="F169" s="4" t="str">
        <f>HYPERLINK("http://www.ncleg.net/GIS/Download/Maps_Reports/MemberPageMaps/senate/NCSenate_distDetail_29.pdf","District 29")</f>
        <v>District 29</v>
      </c>
      <c r="G169" s="2" t="s">
        <v>574</v>
      </c>
      <c r="H169" s="2" t="s">
        <v>771</v>
      </c>
      <c r="I169" s="2"/>
      <c r="J169" s="2"/>
      <c r="K169" s="2"/>
    </row>
    <row r="170" spans="1:11" ht="30">
      <c r="A170" s="4" t="str">
        <f>HYPERLINK("http://www.ncleg.net/gascripts/members/viewMember.pl?sChamber=Senate&amp;nUserID=310","Sen. Tommy Tucker")</f>
        <v>Sen. Tommy Tucker</v>
      </c>
      <c r="B170" s="2" t="s">
        <v>772</v>
      </c>
      <c r="C170" s="2" t="s">
        <v>773</v>
      </c>
      <c r="D170" s="4" t="str">
        <f>HYPERLINK("mailto:Tommy.Tucker@ncleg.net","Tommy.Tucker@ncleg.net")</f>
        <v>Tommy.Tucker@ncleg.net</v>
      </c>
      <c r="E170" s="2" t="s">
        <v>59</v>
      </c>
      <c r="F170" s="4" t="str">
        <f>HYPERLINK("http://www.ncleg.net/GIS/Download/Maps_Reports/MemberPageMaps/senate/NCSenate_distDetail_35.pdf","District 35")</f>
        <v>District 35</v>
      </c>
      <c r="G170" s="4" t="str">
        <f>HYPERLINK("http://www.ncleg.net/gascripts/counties/counties.pl?county=Union","Union")</f>
        <v>Union</v>
      </c>
      <c r="H170" s="2" t="s">
        <v>774</v>
      </c>
      <c r="I170" s="2"/>
      <c r="J170" s="2"/>
      <c r="K170" s="2"/>
    </row>
    <row r="171" spans="1:11" ht="30">
      <c r="A171" s="4" t="str">
        <f>HYPERLINK("http://www.ncleg.net/gascripts/members/viewMember.pl?sChamber=Senate&amp;nUserID=385","Sen. Terry Van Duyn")</f>
        <v>Sen. Terry Van Duyn</v>
      </c>
      <c r="B171" s="2" t="s">
        <v>775</v>
      </c>
      <c r="C171" s="2" t="s">
        <v>776</v>
      </c>
      <c r="D171" s="4" t="str">
        <f>HYPERLINK("mailto:Terry.VanDuyn@ncleg.net","Terry.VanDuyn@ncleg.net")</f>
        <v>Terry.VanDuyn@ncleg.net</v>
      </c>
      <c r="E171" s="2" t="s">
        <v>114</v>
      </c>
      <c r="F171" s="4" t="str">
        <f>HYPERLINK("http://www.ncleg.net/GIS/Download/Maps_Reports/MemberPageMaps/senate/NCSenate_distDetail_49.pdf","District 49")</f>
        <v>District 49</v>
      </c>
      <c r="G171" s="4" t="str">
        <f>HYPERLINK("http://www.ncleg.net/gascripts/counties/counties.pl?county=Buncombe","Buncombe")</f>
        <v>Buncombe</v>
      </c>
      <c r="H171" s="2" t="s">
        <v>777</v>
      </c>
      <c r="I171" s="2"/>
      <c r="J171" s="2"/>
      <c r="K171" s="2"/>
    </row>
    <row r="172" spans="1:11" ht="30">
      <c r="A172" s="4" t="str">
        <f>HYPERLINK("http://www.ncleg.net/gascripts/members/viewMember.pl?sChamber=Senate&amp;nUserID=393","Sen. Joyce Waddell")</f>
        <v>Sen. Joyce Waddell</v>
      </c>
      <c r="B172" s="2" t="s">
        <v>778</v>
      </c>
      <c r="C172" s="2" t="s">
        <v>779</v>
      </c>
      <c r="D172" s="4" t="str">
        <f>HYPERLINK("mailto:Joyce.Waddell@ncleg.net","Joyce.Waddell@ncleg.net")</f>
        <v>Joyce.Waddell@ncleg.net</v>
      </c>
      <c r="E172" s="2" t="s">
        <v>114</v>
      </c>
      <c r="F172" s="4" t="str">
        <f>HYPERLINK("http://www.ncleg.net/GIS/Download/Maps_Reports/MemberPageMaps/senate/NCSenate_distDetail_40.pdf","District 40")</f>
        <v>District 40</v>
      </c>
      <c r="G172" s="4" t="str">
        <f>HYPERLINK("http://www.ncleg.net/gascripts/counties/counties.pl?county=Mecklenburg","Mecklenburg")</f>
        <v>Mecklenburg</v>
      </c>
      <c r="H172" s="2" t="s">
        <v>780</v>
      </c>
      <c r="I172" s="2"/>
      <c r="J172" s="2"/>
      <c r="K172" s="2"/>
    </row>
    <row r="173" spans="1:11" ht="30">
      <c r="A173" s="4" t="str">
        <f>HYPERLINK("http://www.ncleg.net/gascripts/members/viewMember.pl?sChamber=Senate&amp;nUserID=377","Sen. Trudy Wade")</f>
        <v>Sen. Trudy Wade</v>
      </c>
      <c r="B173" s="2" t="s">
        <v>781</v>
      </c>
      <c r="C173" s="2" t="s">
        <v>782</v>
      </c>
      <c r="D173" s="4" t="str">
        <f>HYPERLINK("mailto:Trudy.Wade@ncleg.net","Trudy.Wade@ncleg.net")</f>
        <v>Trudy.Wade@ncleg.net</v>
      </c>
      <c r="E173" s="2" t="s">
        <v>59</v>
      </c>
      <c r="F173" s="4" t="str">
        <f>HYPERLINK("http://www.ncleg.net/GIS/Download/Maps_Reports/MemberPageMaps/senate/NCSenate_distDetail_27.pdf","District 27")</f>
        <v>District 27</v>
      </c>
      <c r="G173" s="4" t="str">
        <f>HYPERLINK("http://www.ncleg.net/gascripts/counties/counties.pl?county=Guilford","Guilford")</f>
        <v>Guilford</v>
      </c>
      <c r="H173" s="2" t="s">
        <v>93</v>
      </c>
      <c r="I173" s="2"/>
      <c r="J173" s="2"/>
      <c r="K173" s="2"/>
    </row>
    <row r="174" spans="1:11" ht="30">
      <c r="A174" s="4" t="str">
        <f>HYPERLINK("http://www.ncleg.net/gascripts/members/viewMember.pl?sChamber=Senate&amp;nUserID=388","Sen. Andy Wells")</f>
        <v>Sen. Andy Wells</v>
      </c>
      <c r="B174" s="2" t="s">
        <v>783</v>
      </c>
      <c r="C174" s="2" t="s">
        <v>784</v>
      </c>
      <c r="D174" s="4" t="str">
        <f>HYPERLINK("mailto:Andy.Wells@ncleg.net","Andy.Wells@ncleg.net")</f>
        <v>Andy.Wells@ncleg.net</v>
      </c>
      <c r="E174" s="2" t="s">
        <v>59</v>
      </c>
      <c r="F174" s="4" t="str">
        <f>HYPERLINK("http://www.ncleg.net/GIS/Download/Maps_Reports/MemberPageMaps/senate/NCSenate_distDetail_42.pdf","District 42")</f>
        <v>District 42</v>
      </c>
      <c r="G174" s="2" t="s">
        <v>785</v>
      </c>
      <c r="H174" s="2" t="s">
        <v>786</v>
      </c>
      <c r="I174" s="2"/>
      <c r="J174" s="2"/>
      <c r="K174" s="2"/>
    </row>
    <row r="175" spans="1:11" ht="30">
      <c r="A175" s="4" t="str">
        <f>HYPERLINK("http://www.ncleg.net/gascripts/members/viewMember.pl?sChamber=Senate&amp;nUserID=379","Sen. Mike Woodard")</f>
        <v>Sen. Mike Woodard</v>
      </c>
      <c r="B175" s="2" t="s">
        <v>787</v>
      </c>
      <c r="C175" s="2" t="s">
        <v>788</v>
      </c>
      <c r="D175" s="4" t="str">
        <f>HYPERLINK("mailto:Mike.Woodard@ncleg.net","Mike.Woodard@ncleg.net")</f>
        <v>Mike.Woodard@ncleg.net</v>
      </c>
      <c r="E175" s="2" t="s">
        <v>114</v>
      </c>
      <c r="F175" s="4" t="str">
        <f>HYPERLINK("http://www.ncleg.net/GIS/Download/Maps_Reports/MemberPageMaps/senate/NCSenate_distDetail_22.pdf","District 22")</f>
        <v>District 22</v>
      </c>
      <c r="G175" s="2" t="s">
        <v>789</v>
      </c>
      <c r="H175" s="2" t="s">
        <v>790</v>
      </c>
      <c r="I175" s="2"/>
      <c r="J175" s="2"/>
      <c r="K175" s="2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8" ht="15">
      <c r="A192" s="1"/>
      <c r="B192" s="1"/>
      <c r="C192" s="1"/>
      <c r="D192" s="1"/>
      <c r="E192" s="1"/>
      <c r="F192" s="1"/>
      <c r="G192" s="14"/>
      <c r="H192" s="10"/>
    </row>
    <row r="193" spans="1:8" ht="15">
      <c r="A193" s="1"/>
      <c r="B193" s="1"/>
      <c r="C193" s="1"/>
      <c r="D193" s="1"/>
      <c r="E193" s="1"/>
      <c r="F193" s="1"/>
      <c r="G193" s="14"/>
      <c r="H193" s="10"/>
    </row>
    <row r="194" spans="1:8" ht="15">
      <c r="A194" s="1"/>
      <c r="B194" s="1"/>
      <c r="C194" s="1"/>
      <c r="D194" s="1"/>
      <c r="E194" s="1"/>
      <c r="F194" s="1"/>
      <c r="G194" s="14"/>
      <c r="H194" s="10"/>
    </row>
    <row r="195" spans="1:8" ht="15">
      <c r="A195" s="1"/>
      <c r="B195" s="1"/>
      <c r="C195" s="1"/>
      <c r="D195" s="1"/>
      <c r="E195" s="1"/>
      <c r="F195" s="1"/>
      <c r="G195" s="14"/>
      <c r="H195" s="10"/>
    </row>
    <row r="196" spans="1:8" ht="15">
      <c r="A196" s="1"/>
      <c r="B196" s="1"/>
      <c r="C196" s="1"/>
      <c r="D196" s="1"/>
      <c r="E196" s="1"/>
      <c r="F196" s="1"/>
      <c r="G196" s="14"/>
      <c r="H196" s="10"/>
    </row>
    <row r="197" spans="1:8" ht="15">
      <c r="A197" s="1"/>
      <c r="B197" s="1"/>
      <c r="C197" s="1"/>
      <c r="D197" s="1"/>
      <c r="E197" s="1"/>
      <c r="F197" s="1"/>
      <c r="G197" s="14"/>
      <c r="H197" s="10"/>
    </row>
    <row r="198" spans="1:8" ht="15">
      <c r="A198" s="1"/>
      <c r="B198" s="1"/>
      <c r="C198" s="1"/>
      <c r="D198" s="1"/>
      <c r="E198" s="1"/>
      <c r="F198" s="1"/>
      <c r="G198" s="14"/>
      <c r="H198" s="10"/>
    </row>
    <row r="199" spans="1:8" ht="15">
      <c r="A199" s="1"/>
      <c r="B199" s="1"/>
      <c r="C199" s="1"/>
      <c r="D199" s="1"/>
      <c r="E199" s="1"/>
      <c r="F199" s="1"/>
      <c r="G199" s="14"/>
      <c r="H199" s="10"/>
    </row>
    <row r="200" spans="1:8" ht="15">
      <c r="A200" s="1"/>
      <c r="B200" s="1"/>
      <c r="C200" s="1"/>
      <c r="D200" s="1"/>
      <c r="E200" s="1"/>
      <c r="F200" s="1"/>
      <c r="G200" s="14"/>
      <c r="H200" s="10"/>
    </row>
    <row r="201" spans="1:8" ht="15">
      <c r="A201" s="1"/>
      <c r="B201" s="1"/>
      <c r="C201" s="1"/>
      <c r="D201" s="1"/>
      <c r="E201" s="1"/>
      <c r="F201" s="1"/>
      <c r="G201" s="14"/>
      <c r="H201" s="10"/>
    </row>
    <row r="202" spans="1:8" ht="15">
      <c r="A202" s="1"/>
      <c r="B202" s="1"/>
      <c r="C202" s="1"/>
      <c r="D202" s="1"/>
      <c r="E202" s="1"/>
      <c r="F202" s="1"/>
      <c r="G202" s="14"/>
      <c r="H202" s="10"/>
    </row>
    <row r="203" spans="1:8" ht="15">
      <c r="A203" s="1"/>
      <c r="B203" s="1"/>
      <c r="C203" s="1"/>
      <c r="D203" s="1"/>
      <c r="E203" s="1"/>
      <c r="F203" s="1"/>
      <c r="G203" s="14"/>
      <c r="H203" s="10"/>
    </row>
    <row r="204" spans="1:8" ht="15">
      <c r="A204" s="1"/>
      <c r="B204" s="1"/>
      <c r="C204" s="1"/>
      <c r="D204" s="1"/>
      <c r="E204" s="1"/>
      <c r="F204" s="1"/>
      <c r="G204" s="14"/>
      <c r="H204" s="10"/>
    </row>
    <row r="205" spans="1:8" ht="15">
      <c r="A205" s="1"/>
      <c r="B205" s="1"/>
      <c r="C205" s="1"/>
      <c r="D205" s="1"/>
      <c r="E205" s="1"/>
      <c r="F205" s="1"/>
      <c r="G205" s="14"/>
      <c r="H205" s="10"/>
    </row>
    <row r="206" spans="1:8" ht="15">
      <c r="A206" s="1"/>
      <c r="B206" s="1"/>
      <c r="C206" s="1"/>
      <c r="D206" s="1"/>
      <c r="E206" s="1"/>
      <c r="F206" s="1"/>
      <c r="G206" s="14"/>
      <c r="H206" s="10"/>
    </row>
    <row r="207" spans="1:8" ht="15">
      <c r="A207" s="1"/>
      <c r="B207" s="1"/>
      <c r="C207" s="1"/>
      <c r="D207" s="1"/>
      <c r="E207" s="1"/>
      <c r="F207" s="1"/>
      <c r="G207" s="14"/>
      <c r="H207" s="10"/>
    </row>
    <row r="208" spans="1:8" ht="15">
      <c r="A208" s="1"/>
      <c r="B208" s="1"/>
      <c r="C208" s="1"/>
      <c r="D208" s="1"/>
      <c r="E208" s="1"/>
      <c r="F208" s="1"/>
      <c r="G208" s="14"/>
      <c r="H208" s="10"/>
    </row>
    <row r="209" spans="1:8" ht="15">
      <c r="A209" s="1"/>
      <c r="B209" s="1"/>
      <c r="C209" s="1"/>
      <c r="D209" s="1"/>
      <c r="E209" s="1"/>
      <c r="F209" s="1"/>
      <c r="G209" s="14"/>
      <c r="H209" s="10"/>
    </row>
    <row r="210" spans="1:8" ht="15">
      <c r="A210" s="1"/>
      <c r="B210" s="1"/>
      <c r="C210" s="1"/>
      <c r="D210" s="1"/>
      <c r="E210" s="1"/>
      <c r="F210" s="1"/>
      <c r="G210" s="14"/>
      <c r="H210" s="10"/>
    </row>
    <row r="211" spans="1:8" ht="15">
      <c r="A211" s="1"/>
      <c r="B211" s="1"/>
      <c r="C211" s="1"/>
      <c r="D211" s="1"/>
      <c r="E211" s="1"/>
      <c r="F211" s="1"/>
      <c r="G211" s="14"/>
      <c r="H211" s="10"/>
    </row>
    <row r="212" spans="1:8" ht="15">
      <c r="A212" s="1"/>
      <c r="B212" s="1"/>
      <c r="C212" s="1"/>
      <c r="D212" s="1"/>
      <c r="E212" s="1"/>
      <c r="F212" s="1"/>
      <c r="G212" s="14"/>
      <c r="H212" s="10"/>
    </row>
    <row r="213" spans="1:8" ht="15">
      <c r="A213" s="1"/>
      <c r="B213" s="1"/>
      <c r="C213" s="1"/>
      <c r="D213" s="1"/>
      <c r="E213" s="1"/>
      <c r="F213" s="1"/>
      <c r="G213" s="14"/>
      <c r="H213" s="10"/>
    </row>
    <row r="214" spans="1:8" ht="15">
      <c r="A214" s="1"/>
      <c r="B214" s="1"/>
      <c r="C214" s="1"/>
      <c r="D214" s="1"/>
      <c r="E214" s="1"/>
      <c r="F214" s="1"/>
      <c r="G214" s="14"/>
      <c r="H214" s="10"/>
    </row>
    <row r="215" spans="1:8" ht="15">
      <c r="A215" s="1"/>
      <c r="B215" s="1"/>
      <c r="C215" s="1"/>
      <c r="D215" s="1"/>
      <c r="E215" s="1"/>
      <c r="F215" s="1"/>
      <c r="G215" s="14"/>
      <c r="H215" s="10"/>
    </row>
    <row r="216" spans="1:8" ht="15">
      <c r="A216" s="1"/>
      <c r="B216" s="1"/>
      <c r="C216" s="1"/>
      <c r="D216" s="1"/>
      <c r="E216" s="1"/>
      <c r="F216" s="1"/>
      <c r="G216" s="14"/>
      <c r="H216" s="10"/>
    </row>
    <row r="217" spans="1:8" ht="15">
      <c r="A217" s="1"/>
      <c r="B217" s="1"/>
      <c r="C217" s="1"/>
      <c r="D217" s="1"/>
      <c r="E217" s="1"/>
      <c r="F217" s="1"/>
      <c r="G217" s="14"/>
      <c r="H217" s="10"/>
    </row>
    <row r="218" spans="1:8" ht="15">
      <c r="A218" s="1"/>
      <c r="B218" s="1"/>
      <c r="C218" s="1"/>
      <c r="D218" s="1"/>
      <c r="E218" s="1"/>
      <c r="F218" s="1"/>
      <c r="G218" s="14"/>
      <c r="H218" s="10"/>
    </row>
    <row r="219" spans="1:8" ht="15">
      <c r="A219" s="1"/>
      <c r="B219" s="1"/>
      <c r="C219" s="1"/>
      <c r="D219" s="1"/>
      <c r="E219" s="1"/>
      <c r="F219" s="1"/>
      <c r="G219" s="14"/>
      <c r="H219" s="10"/>
    </row>
    <row r="220" spans="1:8" ht="15">
      <c r="A220" s="1"/>
      <c r="B220" s="1"/>
      <c r="C220" s="1"/>
      <c r="D220" s="1"/>
      <c r="E220" s="1"/>
      <c r="F220" s="1"/>
      <c r="G220" s="14"/>
      <c r="H220" s="10"/>
    </row>
    <row r="221" spans="1:8" ht="15">
      <c r="A221" s="1"/>
      <c r="B221" s="1"/>
      <c r="C221" s="1"/>
      <c r="D221" s="1"/>
      <c r="E221" s="1"/>
      <c r="F221" s="1"/>
      <c r="G221" s="14"/>
      <c r="H221" s="10"/>
    </row>
    <row r="222" spans="1:8" ht="15">
      <c r="A222" s="1"/>
      <c r="B222" s="1"/>
      <c r="C222" s="1"/>
      <c r="D222" s="1"/>
      <c r="E222" s="1"/>
      <c r="F222" s="1"/>
      <c r="G222" s="14"/>
      <c r="H222" s="10"/>
    </row>
    <row r="223" spans="1:8" ht="15">
      <c r="A223" s="1"/>
      <c r="B223" s="1"/>
      <c r="C223" s="1"/>
      <c r="D223" s="1"/>
      <c r="E223" s="1"/>
      <c r="F223" s="1"/>
      <c r="G223" s="14"/>
      <c r="H223" s="10"/>
    </row>
    <row r="224" spans="1:8" ht="15">
      <c r="A224" s="1"/>
      <c r="B224" s="1"/>
      <c r="C224" s="1"/>
      <c r="D224" s="1"/>
      <c r="E224" s="1"/>
      <c r="F224" s="1"/>
      <c r="G224" s="14"/>
      <c r="H224" s="10"/>
    </row>
    <row r="225" spans="1:8" ht="15">
      <c r="A225" s="1"/>
      <c r="B225" s="1"/>
      <c r="C225" s="1"/>
      <c r="D225" s="1"/>
      <c r="E225" s="1"/>
      <c r="F225" s="1"/>
      <c r="G225" s="14"/>
      <c r="H225" s="10"/>
    </row>
    <row r="226" spans="1:8" ht="15">
      <c r="A226" s="1"/>
      <c r="B226" s="1"/>
      <c r="C226" s="1"/>
      <c r="D226" s="1"/>
      <c r="E226" s="1"/>
      <c r="F226" s="1"/>
      <c r="G226" s="14"/>
      <c r="H226" s="10"/>
    </row>
    <row r="227" spans="1:8" ht="15">
      <c r="A227" s="1"/>
      <c r="B227" s="1"/>
      <c r="C227" s="1"/>
      <c r="D227" s="1"/>
      <c r="E227" s="1"/>
      <c r="F227" s="1"/>
      <c r="G227" s="14"/>
      <c r="H227" s="10"/>
    </row>
    <row r="228" spans="1:8" ht="15">
      <c r="A228" s="1"/>
      <c r="B228" s="1"/>
      <c r="C228" s="1"/>
      <c r="D228" s="1"/>
      <c r="E228" s="1"/>
      <c r="F228" s="1"/>
      <c r="G228" s="14"/>
      <c r="H228" s="10"/>
    </row>
    <row r="229" spans="1:8" ht="15">
      <c r="A229" s="1"/>
      <c r="B229" s="1"/>
      <c r="C229" s="1"/>
      <c r="D229" s="1"/>
      <c r="E229" s="1"/>
      <c r="F229" s="1"/>
      <c r="G229" s="14"/>
      <c r="H229" s="10"/>
    </row>
    <row r="230" spans="1:8" ht="15">
      <c r="A230" s="1"/>
      <c r="B230" s="1"/>
      <c r="C230" s="1"/>
      <c r="D230" s="1"/>
      <c r="E230" s="1"/>
      <c r="F230" s="1"/>
      <c r="G230" s="14"/>
      <c r="H230" s="10"/>
    </row>
    <row r="231" spans="1:8" ht="15">
      <c r="A231" s="1"/>
      <c r="B231" s="1"/>
      <c r="C231" s="1"/>
      <c r="D231" s="1"/>
      <c r="E231" s="1"/>
      <c r="F231" s="1"/>
      <c r="G231" s="14"/>
      <c r="H231" s="10"/>
    </row>
    <row r="232" spans="1:8" ht="15">
      <c r="A232" s="1"/>
      <c r="B232" s="1"/>
      <c r="C232" s="1"/>
      <c r="D232" s="1"/>
      <c r="E232" s="1"/>
      <c r="F232" s="1"/>
      <c r="G232" s="14"/>
      <c r="H232" s="10"/>
    </row>
    <row r="233" spans="1:8" ht="15">
      <c r="A233" s="1"/>
      <c r="B233" s="1"/>
      <c r="C233" s="1"/>
      <c r="D233" s="1"/>
      <c r="E233" s="1"/>
      <c r="F233" s="1"/>
      <c r="G233" s="14"/>
      <c r="H233" s="10"/>
    </row>
    <row r="234" spans="1:8" ht="15">
      <c r="A234" s="1"/>
      <c r="B234" s="1"/>
      <c r="C234" s="1"/>
      <c r="D234" s="1"/>
      <c r="E234" s="1"/>
      <c r="F234" s="1"/>
      <c r="G234" s="14"/>
      <c r="H234" s="10"/>
    </row>
    <row r="235" spans="1:8" ht="15">
      <c r="A235" s="1"/>
      <c r="B235" s="1"/>
      <c r="C235" s="1"/>
      <c r="D235" s="1"/>
      <c r="E235" s="1"/>
      <c r="F235" s="1"/>
      <c r="G235" s="14"/>
      <c r="H235" s="10"/>
    </row>
    <row r="236" spans="1:8" ht="15">
      <c r="A236" s="1"/>
      <c r="B236" s="1"/>
      <c r="C236" s="1"/>
      <c r="D236" s="1"/>
      <c r="E236" s="1"/>
      <c r="F236" s="1"/>
      <c r="G236" s="14"/>
      <c r="H236" s="10"/>
    </row>
    <row r="237" spans="1:8" ht="15">
      <c r="A237" s="1"/>
      <c r="B237" s="1"/>
      <c r="C237" s="1"/>
      <c r="D237" s="1"/>
      <c r="E237" s="1"/>
      <c r="F237" s="1"/>
      <c r="G237" s="14"/>
      <c r="H237" s="10"/>
    </row>
    <row r="238" spans="1:8" ht="15">
      <c r="A238" s="1"/>
      <c r="B238" s="1"/>
      <c r="C238" s="1"/>
      <c r="D238" s="1"/>
      <c r="E238" s="1"/>
      <c r="F238" s="1"/>
      <c r="G238" s="14"/>
      <c r="H238" s="10"/>
    </row>
    <row r="239" spans="1:8" ht="15">
      <c r="A239" s="1"/>
      <c r="B239" s="1"/>
      <c r="C239" s="1"/>
      <c r="D239" s="1"/>
      <c r="E239" s="1"/>
      <c r="F239" s="1"/>
      <c r="G239" s="14"/>
      <c r="H239" s="10"/>
    </row>
    <row r="240" spans="1:8" ht="15">
      <c r="A240" s="1"/>
      <c r="B240" s="1"/>
      <c r="C240" s="1"/>
      <c r="D240" s="1"/>
      <c r="E240" s="1"/>
      <c r="F240" s="1"/>
      <c r="G240" s="14"/>
      <c r="H240" s="10"/>
    </row>
    <row r="241" spans="1:8" ht="15">
      <c r="A241" s="1"/>
      <c r="B241" s="1"/>
      <c r="C241" s="1"/>
      <c r="D241" s="1"/>
      <c r="E241" s="1"/>
      <c r="F241" s="1"/>
      <c r="G241" s="14"/>
      <c r="H241" s="10"/>
    </row>
    <row r="242" spans="1:8" ht="15">
      <c r="A242" s="1"/>
      <c r="B242" s="1"/>
      <c r="C242" s="1"/>
      <c r="D242" s="1"/>
      <c r="E242" s="1"/>
      <c r="F242" s="1"/>
      <c r="G242" s="14"/>
      <c r="H242" s="10"/>
    </row>
    <row r="243" spans="1:8" ht="15">
      <c r="A243" s="1"/>
      <c r="B243" s="1"/>
      <c r="C243" s="1"/>
      <c r="D243" s="1"/>
      <c r="E243" s="1"/>
      <c r="F243" s="1"/>
      <c r="G243" s="14"/>
      <c r="H243" s="10"/>
    </row>
    <row r="244" spans="1:8" ht="15">
      <c r="A244" s="1"/>
      <c r="B244" s="1"/>
      <c r="C244" s="1"/>
      <c r="D244" s="1"/>
      <c r="E244" s="1"/>
      <c r="F244" s="1"/>
      <c r="G244" s="14"/>
      <c r="H244" s="10"/>
    </row>
    <row r="245" spans="1:8" ht="15">
      <c r="A245" s="1"/>
      <c r="B245" s="1"/>
      <c r="C245" s="1"/>
      <c r="D245" s="1"/>
      <c r="E245" s="1"/>
      <c r="F245" s="1"/>
      <c r="G245" s="14"/>
      <c r="H245" s="10"/>
    </row>
    <row r="246" spans="1:8" ht="15">
      <c r="A246" s="1"/>
      <c r="B246" s="1"/>
      <c r="C246" s="1"/>
      <c r="D246" s="1"/>
      <c r="E246" s="1"/>
      <c r="F246" s="1"/>
      <c r="G246" s="14"/>
      <c r="H246" s="10"/>
    </row>
    <row r="247" spans="1:8" ht="15">
      <c r="A247" s="1"/>
      <c r="B247" s="1"/>
      <c r="C247" s="1"/>
      <c r="D247" s="1"/>
      <c r="E247" s="1"/>
      <c r="F247" s="1"/>
      <c r="G247" s="14"/>
      <c r="H247" s="10"/>
    </row>
    <row r="248" spans="1:8" ht="15">
      <c r="A248" s="1"/>
      <c r="B248" s="1"/>
      <c r="C248" s="1"/>
      <c r="D248" s="1"/>
      <c r="E248" s="1"/>
      <c r="F248" s="1"/>
      <c r="G248" s="14"/>
      <c r="H248" s="10"/>
    </row>
    <row r="249" spans="1:8" ht="15">
      <c r="A249" s="1"/>
      <c r="B249" s="1"/>
      <c r="C249" s="1"/>
      <c r="D249" s="1"/>
      <c r="E249" s="1"/>
      <c r="F249" s="1"/>
      <c r="G249" s="14"/>
      <c r="H249" s="10"/>
    </row>
    <row r="250" spans="1:8" ht="15">
      <c r="A250" s="1"/>
      <c r="B250" s="1"/>
      <c r="C250" s="1"/>
      <c r="D250" s="1"/>
      <c r="E250" s="1"/>
      <c r="F250" s="1"/>
      <c r="G250" s="14"/>
      <c r="H250" s="10"/>
    </row>
    <row r="251" spans="1:8" ht="15">
      <c r="A251" s="1"/>
      <c r="B251" s="1"/>
      <c r="C251" s="1"/>
      <c r="D251" s="1"/>
      <c r="E251" s="1"/>
      <c r="F251" s="1"/>
      <c r="G251" s="14"/>
      <c r="H251" s="10"/>
    </row>
    <row r="252" spans="1:8" ht="15">
      <c r="A252" s="1"/>
      <c r="B252" s="1"/>
      <c r="C252" s="1"/>
      <c r="D252" s="1"/>
      <c r="E252" s="1"/>
      <c r="F252" s="1"/>
      <c r="G252" s="14"/>
      <c r="H252" s="10"/>
    </row>
    <row r="253" spans="1:8" ht="15">
      <c r="A253" s="1"/>
      <c r="B253" s="1"/>
      <c r="C253" s="1"/>
      <c r="D253" s="1"/>
      <c r="E253" s="1"/>
      <c r="F253" s="1"/>
      <c r="G253" s="14"/>
      <c r="H253" s="10"/>
    </row>
    <row r="254" spans="1:8" ht="15">
      <c r="A254" s="1"/>
      <c r="B254" s="1"/>
      <c r="C254" s="1"/>
      <c r="D254" s="1"/>
      <c r="E254" s="1"/>
      <c r="F254" s="1"/>
      <c r="G254" s="14"/>
      <c r="H254" s="10"/>
    </row>
    <row r="255" spans="1:8" ht="15">
      <c r="A255" s="1"/>
      <c r="B255" s="1"/>
      <c r="C255" s="1"/>
      <c r="D255" s="1"/>
      <c r="E255" s="1"/>
      <c r="F255" s="1"/>
      <c r="G255" s="14"/>
      <c r="H255" s="10"/>
    </row>
    <row r="256" spans="1:8" ht="15">
      <c r="A256" s="1"/>
      <c r="B256" s="1"/>
      <c r="C256" s="1"/>
      <c r="D256" s="1"/>
      <c r="E256" s="1"/>
      <c r="F256" s="1"/>
      <c r="G256" s="14"/>
      <c r="H256" s="10"/>
    </row>
    <row r="257" spans="1:8" ht="15">
      <c r="A257" s="1"/>
      <c r="B257" s="1"/>
      <c r="C257" s="1"/>
      <c r="D257" s="1"/>
      <c r="E257" s="1"/>
      <c r="F257" s="1"/>
      <c r="G257" s="14"/>
      <c r="H257" s="10"/>
    </row>
    <row r="258" spans="1:8" ht="15">
      <c r="A258" s="1"/>
      <c r="B258" s="1"/>
      <c r="C258" s="1"/>
      <c r="D258" s="1"/>
      <c r="E258" s="1"/>
      <c r="F258" s="1"/>
      <c r="G258" s="14"/>
      <c r="H258" s="10"/>
    </row>
    <row r="259" spans="1:8" ht="15">
      <c r="A259" s="1"/>
      <c r="B259" s="1"/>
      <c r="C259" s="1"/>
      <c r="D259" s="1"/>
      <c r="E259" s="1"/>
      <c r="F259" s="1"/>
      <c r="G259" s="14"/>
      <c r="H259" s="10"/>
    </row>
    <row r="260" spans="1:8" ht="15">
      <c r="A260" s="1"/>
      <c r="B260" s="1"/>
      <c r="C260" s="1"/>
      <c r="D260" s="1"/>
      <c r="E260" s="1"/>
      <c r="F260" s="1"/>
      <c r="G260" s="14"/>
      <c r="H260" s="10"/>
    </row>
    <row r="261" spans="1:8" ht="15">
      <c r="A261" s="1"/>
      <c r="B261" s="1"/>
      <c r="C261" s="1"/>
      <c r="D261" s="1"/>
      <c r="E261" s="1"/>
      <c r="F261" s="1"/>
      <c r="G261" s="14"/>
      <c r="H261" s="10"/>
    </row>
    <row r="262" spans="1:8" ht="15">
      <c r="A262" s="1"/>
      <c r="B262" s="1"/>
      <c r="C262" s="1"/>
      <c r="D262" s="1"/>
      <c r="E262" s="1"/>
      <c r="F262" s="1"/>
      <c r="G262" s="14"/>
      <c r="H262" s="10"/>
    </row>
    <row r="263" spans="1:8" ht="15">
      <c r="A263" s="1"/>
      <c r="B263" s="1"/>
      <c r="C263" s="1"/>
      <c r="D263" s="1"/>
      <c r="E263" s="1"/>
      <c r="F263" s="1"/>
      <c r="G263" s="14"/>
      <c r="H263" s="10"/>
    </row>
    <row r="264" spans="1:8" ht="15">
      <c r="A264" s="1"/>
      <c r="B264" s="1"/>
      <c r="C264" s="1"/>
      <c r="D264" s="1"/>
      <c r="E264" s="1"/>
      <c r="F264" s="1"/>
      <c r="G264" s="14"/>
      <c r="H264" s="10"/>
    </row>
    <row r="265" spans="1:8" ht="15">
      <c r="A265" s="1"/>
      <c r="B265" s="1"/>
      <c r="C265" s="1"/>
      <c r="D265" s="1"/>
      <c r="E265" s="1"/>
      <c r="F265" s="1"/>
      <c r="G265" s="14"/>
      <c r="H265" s="10"/>
    </row>
    <row r="266" spans="1:8" ht="15">
      <c r="A266" s="1"/>
      <c r="B266" s="1"/>
      <c r="C266" s="1"/>
      <c r="D266" s="1"/>
      <c r="E266" s="1"/>
      <c r="F266" s="1"/>
      <c r="G266" s="14"/>
      <c r="H266" s="10"/>
    </row>
    <row r="267" spans="1:8" ht="15">
      <c r="A267" s="1"/>
      <c r="B267" s="1"/>
      <c r="C267" s="1"/>
      <c r="D267" s="1"/>
      <c r="E267" s="1"/>
      <c r="F267" s="1"/>
      <c r="G267" s="14"/>
      <c r="H267" s="10"/>
    </row>
    <row r="268" spans="1:8" ht="15">
      <c r="A268" s="1"/>
      <c r="B268" s="1"/>
      <c r="C268" s="1"/>
      <c r="D268" s="1"/>
      <c r="E268" s="1"/>
      <c r="F268" s="1"/>
      <c r="G268" s="14"/>
      <c r="H268" s="10"/>
    </row>
    <row r="269" spans="1:8" ht="15">
      <c r="A269" s="1"/>
      <c r="B269" s="1"/>
      <c r="C269" s="1"/>
      <c r="D269" s="1"/>
      <c r="E269" s="1"/>
      <c r="F269" s="1"/>
      <c r="G269" s="14"/>
      <c r="H269" s="10"/>
    </row>
    <row r="270" spans="1:8" ht="15">
      <c r="A270" s="1"/>
      <c r="B270" s="1"/>
      <c r="C270" s="1"/>
      <c r="D270" s="1"/>
      <c r="E270" s="1"/>
      <c r="F270" s="1"/>
      <c r="G270" s="14"/>
      <c r="H270" s="10"/>
    </row>
    <row r="271" spans="1:8" ht="15">
      <c r="A271" s="1"/>
      <c r="B271" s="1"/>
      <c r="C271" s="1"/>
      <c r="D271" s="1"/>
      <c r="E271" s="1"/>
      <c r="F271" s="1"/>
      <c r="G271" s="14"/>
      <c r="H271" s="10"/>
    </row>
    <row r="272" spans="1:8" ht="15">
      <c r="A272" s="1"/>
      <c r="B272" s="1"/>
      <c r="C272" s="1"/>
      <c r="D272" s="1"/>
      <c r="E272" s="1"/>
      <c r="F272" s="1"/>
      <c r="G272" s="14"/>
      <c r="H272" s="10"/>
    </row>
    <row r="273" spans="1:8" ht="15">
      <c r="A273" s="1"/>
      <c r="B273" s="1"/>
      <c r="C273" s="1"/>
      <c r="D273" s="1"/>
      <c r="E273" s="1"/>
      <c r="F273" s="1"/>
      <c r="G273" s="14"/>
      <c r="H273" s="10"/>
    </row>
    <row r="274" spans="1:8" ht="15">
      <c r="A274" s="1"/>
      <c r="B274" s="1"/>
      <c r="C274" s="1"/>
      <c r="D274" s="1"/>
      <c r="E274" s="1"/>
      <c r="F274" s="1"/>
      <c r="G274" s="14"/>
      <c r="H274" s="10"/>
    </row>
    <row r="275" spans="1:8" ht="15">
      <c r="A275" s="1"/>
      <c r="B275" s="1"/>
      <c r="C275" s="1"/>
      <c r="D275" s="1"/>
      <c r="E275" s="1"/>
      <c r="F275" s="1"/>
      <c r="G275" s="14"/>
      <c r="H275" s="10"/>
    </row>
    <row r="276" spans="1:8" ht="15">
      <c r="A276" s="1"/>
      <c r="B276" s="1"/>
      <c r="C276" s="1"/>
      <c r="D276" s="1"/>
      <c r="E276" s="1"/>
      <c r="F276" s="1"/>
      <c r="G276" s="14"/>
      <c r="H276" s="10"/>
    </row>
    <row r="277" spans="1:8" ht="15">
      <c r="A277" s="1"/>
      <c r="B277" s="1"/>
      <c r="C277" s="1"/>
      <c r="D277" s="1"/>
      <c r="E277" s="1"/>
      <c r="F277" s="1"/>
      <c r="G277" s="14"/>
      <c r="H277" s="10"/>
    </row>
    <row r="278" spans="1:8" ht="15">
      <c r="A278" s="1"/>
      <c r="B278" s="1"/>
      <c r="C278" s="1"/>
      <c r="D278" s="1"/>
      <c r="E278" s="1"/>
      <c r="F278" s="1"/>
      <c r="G278" s="14"/>
      <c r="H278" s="10"/>
    </row>
    <row r="279" spans="1:8" ht="15">
      <c r="A279" s="1"/>
      <c r="B279" s="1"/>
      <c r="C279" s="1"/>
      <c r="D279" s="1"/>
      <c r="E279" s="1"/>
      <c r="F279" s="1"/>
      <c r="G279" s="14"/>
      <c r="H279" s="10"/>
    </row>
    <row r="280" spans="1:8" ht="15">
      <c r="A280" s="1"/>
      <c r="B280" s="1"/>
      <c r="C280" s="1"/>
      <c r="D280" s="1"/>
      <c r="E280" s="1"/>
      <c r="F280" s="1"/>
      <c r="G280" s="14"/>
      <c r="H280" s="10"/>
    </row>
    <row r="281" spans="1:8" ht="15">
      <c r="A281" s="1"/>
      <c r="B281" s="1"/>
      <c r="C281" s="1"/>
      <c r="D281" s="1"/>
      <c r="E281" s="1"/>
      <c r="F281" s="1"/>
      <c r="G281" s="14"/>
      <c r="H281" s="10"/>
    </row>
    <row r="282" spans="1:8" ht="15">
      <c r="A282" s="1"/>
      <c r="B282" s="1"/>
      <c r="C282" s="1"/>
      <c r="D282" s="1"/>
      <c r="E282" s="1"/>
      <c r="F282" s="1"/>
      <c r="G282" s="14"/>
      <c r="H282" s="10"/>
    </row>
    <row r="283" spans="1:8" ht="15">
      <c r="A283" s="1"/>
      <c r="B283" s="1"/>
      <c r="C283" s="1"/>
      <c r="D283" s="1"/>
      <c r="E283" s="1"/>
      <c r="F283" s="1"/>
      <c r="G283" s="14"/>
      <c r="H283" s="10"/>
    </row>
    <row r="284" spans="1:8" ht="15">
      <c r="A284" s="1"/>
      <c r="B284" s="1"/>
      <c r="C284" s="1"/>
      <c r="D284" s="1"/>
      <c r="E284" s="1"/>
      <c r="F284" s="1"/>
      <c r="G284" s="14"/>
      <c r="H284" s="10"/>
    </row>
    <row r="285" spans="1:8" ht="15">
      <c r="A285" s="1"/>
      <c r="B285" s="1"/>
      <c r="C285" s="1"/>
      <c r="D285" s="1"/>
      <c r="E285" s="1"/>
      <c r="F285" s="1"/>
      <c r="G285" s="14"/>
      <c r="H285" s="10"/>
    </row>
    <row r="286" spans="1:8" ht="15">
      <c r="A286" s="1"/>
      <c r="B286" s="1"/>
      <c r="C286" s="1"/>
      <c r="D286" s="1"/>
      <c r="E286" s="1"/>
      <c r="F286" s="1"/>
      <c r="G286" s="14"/>
      <c r="H286" s="10"/>
    </row>
    <row r="287" spans="1:8" ht="15">
      <c r="A287" s="1"/>
      <c r="B287" s="1"/>
      <c r="C287" s="1"/>
      <c r="D287" s="1"/>
      <c r="E287" s="1"/>
      <c r="F287" s="1"/>
      <c r="G287" s="14"/>
      <c r="H287" s="10"/>
    </row>
    <row r="288" spans="1:8" ht="15">
      <c r="A288" s="1"/>
      <c r="B288" s="1"/>
      <c r="C288" s="1"/>
      <c r="D288" s="1"/>
      <c r="E288" s="1"/>
      <c r="F288" s="1"/>
      <c r="G288" s="14"/>
      <c r="H288" s="10"/>
    </row>
    <row r="289" spans="1:8" ht="15">
      <c r="A289" s="1"/>
      <c r="B289" s="1"/>
      <c r="C289" s="1"/>
      <c r="D289" s="1"/>
      <c r="E289" s="1"/>
      <c r="F289" s="1"/>
      <c r="G289" s="14"/>
      <c r="H289" s="10"/>
    </row>
    <row r="290" spans="1:8" ht="15">
      <c r="A290" s="1"/>
      <c r="B290" s="1"/>
      <c r="C290" s="1"/>
      <c r="D290" s="1"/>
      <c r="E290" s="1"/>
      <c r="F290" s="1"/>
      <c r="G290" s="14"/>
      <c r="H290" s="10"/>
    </row>
    <row r="291" spans="1:8" ht="15">
      <c r="A291" s="1"/>
      <c r="B291" s="1"/>
      <c r="C291" s="1"/>
      <c r="D291" s="1"/>
      <c r="E291" s="1"/>
      <c r="F291" s="1"/>
      <c r="G291" s="14"/>
      <c r="H291" s="10"/>
    </row>
    <row r="292" spans="1:8" ht="15">
      <c r="A292" s="1"/>
      <c r="B292" s="1"/>
      <c r="C292" s="1"/>
      <c r="D292" s="1"/>
      <c r="E292" s="1"/>
      <c r="F292" s="1"/>
      <c r="G292" s="14"/>
      <c r="H292" s="10"/>
    </row>
    <row r="293" spans="1:8" ht="15">
      <c r="A293" s="1"/>
      <c r="B293" s="1"/>
      <c r="C293" s="1"/>
      <c r="D293" s="1"/>
      <c r="E293" s="1"/>
      <c r="F293" s="1"/>
      <c r="G293" s="14"/>
      <c r="H293" s="10"/>
    </row>
    <row r="294" spans="1:8" ht="15">
      <c r="A294" s="1"/>
      <c r="B294" s="1"/>
      <c r="C294" s="1"/>
      <c r="D294" s="1"/>
      <c r="E294" s="1"/>
      <c r="F294" s="1"/>
      <c r="G294" s="14"/>
      <c r="H294" s="10"/>
    </row>
    <row r="295" spans="1:8" ht="15">
      <c r="A295" s="1"/>
      <c r="B295" s="1"/>
      <c r="C295" s="1"/>
      <c r="D295" s="1"/>
      <c r="E295" s="1"/>
      <c r="F295" s="1"/>
      <c r="G295" s="14"/>
      <c r="H295" s="10"/>
    </row>
    <row r="296" spans="1:8" ht="15">
      <c r="A296" s="1"/>
      <c r="B296" s="1"/>
      <c r="C296" s="1"/>
      <c r="D296" s="1"/>
      <c r="E296" s="1"/>
      <c r="F296" s="1"/>
      <c r="G296" s="14"/>
      <c r="H296" s="10"/>
    </row>
    <row r="297" spans="1:8" ht="15">
      <c r="A297" s="1"/>
      <c r="B297" s="1"/>
      <c r="C297" s="1"/>
      <c r="D297" s="1"/>
      <c r="E297" s="1"/>
      <c r="F297" s="1"/>
      <c r="G297" s="14"/>
      <c r="H297" s="10"/>
    </row>
    <row r="298" spans="1:8" ht="15">
      <c r="A298" s="1"/>
      <c r="B298" s="1"/>
      <c r="C298" s="1"/>
      <c r="D298" s="1"/>
      <c r="E298" s="1"/>
      <c r="F298" s="1"/>
      <c r="G298" s="14"/>
      <c r="H298" s="10"/>
    </row>
    <row r="299" spans="1:8" ht="15">
      <c r="A299" s="1"/>
      <c r="B299" s="1"/>
      <c r="C299" s="1"/>
      <c r="D299" s="1"/>
      <c r="E299" s="1"/>
      <c r="F299" s="1"/>
      <c r="G299" s="14"/>
      <c r="H299" s="10"/>
    </row>
    <row r="300" spans="1:8" ht="15">
      <c r="A300" s="1"/>
      <c r="B300" s="1"/>
      <c r="C300" s="1"/>
      <c r="D300" s="1"/>
      <c r="E300" s="1"/>
      <c r="F300" s="1"/>
      <c r="G300" s="14"/>
      <c r="H300" s="10"/>
    </row>
    <row r="301" spans="1:8" ht="15">
      <c r="A301" s="1"/>
      <c r="B301" s="1"/>
      <c r="C301" s="1"/>
      <c r="D301" s="1"/>
      <c r="E301" s="1"/>
      <c r="F301" s="1"/>
      <c r="G301" s="14"/>
      <c r="H301" s="10"/>
    </row>
    <row r="302" spans="1:8" ht="15">
      <c r="A302" s="1"/>
      <c r="B302" s="1"/>
      <c r="C302" s="1"/>
      <c r="D302" s="1"/>
      <c r="E302" s="1"/>
      <c r="F302" s="1"/>
      <c r="G302" s="14"/>
      <c r="H302" s="10"/>
    </row>
    <row r="303" spans="1:8" ht="15">
      <c r="A303" s="1"/>
      <c r="B303" s="1"/>
      <c r="C303" s="1"/>
      <c r="D303" s="1"/>
      <c r="E303" s="1"/>
      <c r="F303" s="1"/>
      <c r="G303" s="14"/>
      <c r="H303" s="10"/>
    </row>
    <row r="304" spans="1:8" ht="15">
      <c r="A304" s="1"/>
      <c r="B304" s="1"/>
      <c r="C304" s="1"/>
      <c r="D304" s="1"/>
      <c r="E304" s="1"/>
      <c r="F304" s="1"/>
      <c r="G304" s="14"/>
      <c r="H304" s="10"/>
    </row>
    <row r="305" spans="1:8" ht="15">
      <c r="A305" s="1"/>
      <c r="B305" s="1"/>
      <c r="C305" s="1"/>
      <c r="D305" s="1"/>
      <c r="E305" s="1"/>
      <c r="F305" s="1"/>
      <c r="G305" s="14"/>
      <c r="H305" s="10"/>
    </row>
    <row r="306" spans="1:8" ht="15">
      <c r="A306" s="1"/>
      <c r="B306" s="1"/>
      <c r="C306" s="1"/>
      <c r="D306" s="1"/>
      <c r="E306" s="1"/>
      <c r="F306" s="1"/>
      <c r="G306" s="14"/>
      <c r="H306" s="10"/>
    </row>
    <row r="307" spans="1:8" ht="15">
      <c r="A307" s="1"/>
      <c r="B307" s="1"/>
      <c r="C307" s="1"/>
      <c r="D307" s="1"/>
      <c r="E307" s="1"/>
      <c r="F307" s="1"/>
      <c r="G307" s="14"/>
      <c r="H307" s="10"/>
    </row>
    <row r="308" spans="1:8" ht="15">
      <c r="A308" s="1"/>
      <c r="B308" s="1"/>
      <c r="C308" s="1"/>
      <c r="D308" s="1"/>
      <c r="E308" s="1"/>
      <c r="F308" s="1"/>
      <c r="G308" s="14"/>
      <c r="H308" s="10"/>
    </row>
    <row r="309" spans="1:8" ht="15">
      <c r="A309" s="1"/>
      <c r="B309" s="1"/>
      <c r="C309" s="1"/>
      <c r="D309" s="1"/>
      <c r="E309" s="1"/>
      <c r="F309" s="1"/>
      <c r="G309" s="14"/>
      <c r="H309" s="10"/>
    </row>
    <row r="310" spans="1:8" ht="15">
      <c r="A310" s="1"/>
      <c r="B310" s="1"/>
      <c r="C310" s="1"/>
      <c r="D310" s="1"/>
      <c r="E310" s="1"/>
      <c r="F310" s="1"/>
      <c r="G310" s="14"/>
      <c r="H310" s="10"/>
    </row>
    <row r="311" spans="1:8" ht="15">
      <c r="A311" s="1"/>
      <c r="B311" s="1"/>
      <c r="C311" s="1"/>
      <c r="D311" s="1"/>
      <c r="E311" s="1"/>
      <c r="F311" s="1"/>
      <c r="G311" s="14"/>
      <c r="H311" s="10"/>
    </row>
    <row r="312" spans="1:8" ht="15">
      <c r="A312" s="1"/>
      <c r="B312" s="1"/>
      <c r="C312" s="1"/>
      <c r="D312" s="1"/>
      <c r="E312" s="1"/>
      <c r="F312" s="1"/>
      <c r="G312" s="14"/>
      <c r="H312" s="10"/>
    </row>
    <row r="313" spans="1:8" ht="15">
      <c r="A313" s="1"/>
      <c r="B313" s="1"/>
      <c r="C313" s="1"/>
      <c r="D313" s="1"/>
      <c r="E313" s="1"/>
      <c r="F313" s="1"/>
      <c r="G313" s="14"/>
      <c r="H313" s="10"/>
    </row>
    <row r="314" spans="1:8" ht="15">
      <c r="A314" s="1"/>
      <c r="B314" s="1"/>
      <c r="C314" s="1"/>
      <c r="D314" s="1"/>
      <c r="E314" s="1"/>
      <c r="F314" s="1"/>
      <c r="G314" s="14"/>
      <c r="H314" s="10"/>
    </row>
    <row r="315" spans="1:8" ht="15">
      <c r="A315" s="1"/>
      <c r="B315" s="1"/>
      <c r="C315" s="1"/>
      <c r="D315" s="1"/>
      <c r="E315" s="1"/>
      <c r="F315" s="1"/>
      <c r="G315" s="14"/>
      <c r="H315" s="10"/>
    </row>
    <row r="316" spans="1:8" ht="15">
      <c r="A316" s="1"/>
      <c r="B316" s="1"/>
      <c r="C316" s="1"/>
      <c r="D316" s="1"/>
      <c r="E316" s="1"/>
      <c r="F316" s="1"/>
      <c r="G316" s="14"/>
      <c r="H316" s="10"/>
    </row>
    <row r="317" spans="1:8" ht="15">
      <c r="A317" s="1"/>
      <c r="B317" s="1"/>
      <c r="C317" s="1"/>
      <c r="D317" s="1"/>
      <c r="E317" s="1"/>
      <c r="F317" s="1"/>
      <c r="G317" s="14"/>
      <c r="H317" s="10"/>
    </row>
    <row r="318" spans="1:8" ht="15">
      <c r="A318" s="1"/>
      <c r="B318" s="1"/>
      <c r="C318" s="1"/>
      <c r="D318" s="1"/>
      <c r="E318" s="1"/>
      <c r="F318" s="1"/>
      <c r="G318" s="14"/>
      <c r="H318" s="10"/>
    </row>
    <row r="319" spans="1:8" ht="15">
      <c r="A319" s="1"/>
      <c r="B319" s="1"/>
      <c r="C319" s="1"/>
      <c r="D319" s="1"/>
      <c r="E319" s="1"/>
      <c r="F319" s="1"/>
      <c r="G319" s="14"/>
      <c r="H319" s="10"/>
    </row>
    <row r="320" spans="1:8" ht="15">
      <c r="A320" s="1"/>
      <c r="B320" s="1"/>
      <c r="C320" s="1"/>
      <c r="D320" s="1"/>
      <c r="E320" s="1"/>
      <c r="F320" s="1"/>
      <c r="G320" s="14"/>
      <c r="H320" s="10"/>
    </row>
    <row r="321" spans="1:8" ht="15">
      <c r="A321" s="1"/>
      <c r="B321" s="1"/>
      <c r="C321" s="1"/>
      <c r="D321" s="1"/>
      <c r="E321" s="1"/>
      <c r="F321" s="1"/>
      <c r="G321" s="14"/>
      <c r="H321" s="10"/>
    </row>
    <row r="322" spans="1:8" ht="15">
      <c r="A322" s="1"/>
      <c r="B322" s="1"/>
      <c r="C322" s="1"/>
      <c r="D322" s="1"/>
      <c r="E322" s="1"/>
      <c r="F322" s="1"/>
      <c r="G322" s="14"/>
      <c r="H322" s="10"/>
    </row>
    <row r="323" spans="1:8" ht="15">
      <c r="A323" s="1"/>
      <c r="B323" s="1"/>
      <c r="C323" s="1"/>
      <c r="D323" s="1"/>
      <c r="E323" s="1"/>
      <c r="F323" s="1"/>
      <c r="G323" s="14"/>
      <c r="H323" s="10"/>
    </row>
    <row r="324" spans="1:8" ht="15">
      <c r="A324" s="1"/>
      <c r="B324" s="1"/>
      <c r="C324" s="1"/>
      <c r="D324" s="1"/>
      <c r="E324" s="1"/>
      <c r="F324" s="1"/>
      <c r="G324" s="14"/>
      <c r="H324" s="10"/>
    </row>
    <row r="325" spans="1:8" ht="15">
      <c r="A325" s="1"/>
      <c r="B325" s="1"/>
      <c r="C325" s="1"/>
      <c r="D325" s="1"/>
      <c r="E325" s="1"/>
      <c r="F325" s="1"/>
      <c r="G325" s="14"/>
      <c r="H325" s="10"/>
    </row>
    <row r="326" spans="1:8" ht="15">
      <c r="A326" s="1"/>
      <c r="B326" s="1"/>
      <c r="C326" s="1"/>
      <c r="D326" s="1"/>
      <c r="E326" s="1"/>
      <c r="F326" s="1"/>
      <c r="G326" s="14"/>
      <c r="H326" s="10"/>
    </row>
    <row r="327" spans="1:8" ht="15">
      <c r="A327" s="1"/>
      <c r="B327" s="1"/>
      <c r="C327" s="1"/>
      <c r="D327" s="1"/>
      <c r="E327" s="1"/>
      <c r="F327" s="1"/>
      <c r="G327" s="14"/>
      <c r="H327" s="10"/>
    </row>
    <row r="328" spans="1:8" ht="15">
      <c r="A328" s="1"/>
      <c r="B328" s="1"/>
      <c r="C328" s="1"/>
      <c r="D328" s="1"/>
      <c r="E328" s="1"/>
      <c r="F328" s="1"/>
      <c r="G328" s="14"/>
      <c r="H328" s="10"/>
    </row>
    <row r="329" spans="1:8" ht="15">
      <c r="A329" s="1"/>
      <c r="B329" s="1"/>
      <c r="C329" s="1"/>
      <c r="D329" s="1"/>
      <c r="E329" s="1"/>
      <c r="F329" s="1"/>
      <c r="G329" s="14"/>
      <c r="H329" s="10"/>
    </row>
    <row r="330" spans="1:8" ht="15">
      <c r="A330" s="1"/>
      <c r="B330" s="1"/>
      <c r="C330" s="1"/>
      <c r="D330" s="1"/>
      <c r="E330" s="1"/>
      <c r="F330" s="1"/>
      <c r="G330" s="14"/>
      <c r="H330" s="10"/>
    </row>
    <row r="331" spans="1:8" ht="15">
      <c r="A331" s="1"/>
      <c r="B331" s="1"/>
      <c r="C331" s="1"/>
      <c r="D331" s="1"/>
      <c r="E331" s="1"/>
      <c r="F331" s="1"/>
      <c r="G331" s="14"/>
      <c r="H331" s="10"/>
    </row>
    <row r="332" spans="1:8" ht="15">
      <c r="A332" s="1"/>
      <c r="B332" s="1"/>
      <c r="C332" s="1"/>
      <c r="D332" s="1"/>
      <c r="E332" s="1"/>
      <c r="F332" s="1"/>
      <c r="G332" s="14"/>
      <c r="H332" s="10"/>
    </row>
    <row r="333" spans="1:8" ht="15">
      <c r="A333" s="1"/>
      <c r="B333" s="1"/>
      <c r="C333" s="1"/>
      <c r="D333" s="1"/>
      <c r="E333" s="1"/>
      <c r="F333" s="1"/>
      <c r="G333" s="14"/>
      <c r="H333" s="10"/>
    </row>
    <row r="334" spans="1:8" ht="15">
      <c r="A334" s="1"/>
      <c r="B334" s="1"/>
      <c r="C334" s="1"/>
      <c r="D334" s="1"/>
      <c r="E334" s="1"/>
      <c r="F334" s="1"/>
      <c r="G334" s="14"/>
      <c r="H334" s="10"/>
    </row>
    <row r="335" spans="1:8" ht="15">
      <c r="A335" s="1"/>
      <c r="B335" s="1"/>
      <c r="C335" s="1"/>
      <c r="D335" s="1"/>
      <c r="E335" s="1"/>
      <c r="F335" s="1"/>
      <c r="G335" s="14"/>
      <c r="H335" s="10"/>
    </row>
    <row r="336" spans="1:8" ht="15">
      <c r="A336" s="1"/>
      <c r="B336" s="1"/>
      <c r="C336" s="1"/>
      <c r="D336" s="1"/>
      <c r="E336" s="1"/>
      <c r="F336" s="1"/>
      <c r="G336" s="14"/>
      <c r="H336" s="10"/>
    </row>
    <row r="337" spans="1:8" ht="15">
      <c r="A337" s="1"/>
      <c r="B337" s="1"/>
      <c r="C337" s="1"/>
      <c r="D337" s="1"/>
      <c r="E337" s="1"/>
      <c r="F337" s="1"/>
      <c r="G337" s="14"/>
      <c r="H337" s="10"/>
    </row>
    <row r="338" spans="1:8" ht="15">
      <c r="A338" s="1"/>
      <c r="B338" s="1"/>
      <c r="C338" s="1"/>
      <c r="D338" s="1"/>
      <c r="E338" s="1"/>
      <c r="F338" s="1"/>
      <c r="G338" s="14"/>
      <c r="H338" s="10"/>
    </row>
    <row r="339" spans="1:8" ht="15">
      <c r="A339" s="1"/>
      <c r="B339" s="1"/>
      <c r="C339" s="1"/>
      <c r="D339" s="1"/>
      <c r="E339" s="1"/>
      <c r="F339" s="1"/>
      <c r="G339" s="14"/>
      <c r="H339" s="10"/>
    </row>
    <row r="340" spans="1:8" ht="15">
      <c r="A340" s="1"/>
      <c r="B340" s="1"/>
      <c r="C340" s="1"/>
      <c r="D340" s="1"/>
      <c r="E340" s="1"/>
      <c r="F340" s="1"/>
      <c r="G340" s="14"/>
      <c r="H340" s="10"/>
    </row>
    <row r="341" spans="1:8" ht="15">
      <c r="A341" s="1"/>
      <c r="B341" s="1"/>
      <c r="C341" s="1"/>
      <c r="D341" s="1"/>
      <c r="E341" s="1"/>
      <c r="F341" s="1"/>
      <c r="G341" s="14"/>
      <c r="H341" s="10"/>
    </row>
    <row r="342" spans="1:8" ht="15">
      <c r="A342" s="1"/>
      <c r="B342" s="1"/>
      <c r="C342" s="1"/>
      <c r="D342" s="1"/>
      <c r="E342" s="1"/>
      <c r="F342" s="1"/>
      <c r="G342" s="14"/>
      <c r="H342" s="10"/>
    </row>
    <row r="343" spans="1:8" ht="15">
      <c r="A343" s="1"/>
      <c r="B343" s="1"/>
      <c r="C343" s="1"/>
      <c r="D343" s="1"/>
      <c r="E343" s="1"/>
      <c r="F343" s="1"/>
      <c r="G343" s="14"/>
      <c r="H343" s="10"/>
    </row>
    <row r="344" spans="1:8" ht="15">
      <c r="A344" s="1"/>
      <c r="B344" s="1"/>
      <c r="C344" s="1"/>
      <c r="D344" s="1"/>
      <c r="E344" s="1"/>
      <c r="F344" s="1"/>
      <c r="G344" s="14"/>
      <c r="H344" s="10"/>
    </row>
    <row r="345" spans="1:8" ht="15">
      <c r="A345" s="1"/>
      <c r="B345" s="1"/>
      <c r="C345" s="1"/>
      <c r="D345" s="1"/>
      <c r="E345" s="1"/>
      <c r="F345" s="1"/>
      <c r="G345" s="14"/>
      <c r="H345" s="10"/>
    </row>
    <row r="346" spans="1:8" ht="15">
      <c r="A346" s="1"/>
      <c r="B346" s="1"/>
      <c r="C346" s="1"/>
      <c r="D346" s="1"/>
      <c r="E346" s="1"/>
      <c r="F346" s="1"/>
      <c r="G346" s="14"/>
      <c r="H346" s="10"/>
    </row>
    <row r="347" spans="1:8" ht="15">
      <c r="A347" s="1"/>
      <c r="B347" s="1"/>
      <c r="C347" s="1"/>
      <c r="D347" s="1"/>
      <c r="E347" s="1"/>
      <c r="F347" s="1"/>
      <c r="G347" s="14"/>
      <c r="H347" s="10"/>
    </row>
    <row r="348" spans="1:8" ht="15">
      <c r="A348" s="1"/>
      <c r="B348" s="1"/>
      <c r="C348" s="1"/>
      <c r="D348" s="1"/>
      <c r="E348" s="1"/>
      <c r="F348" s="1"/>
      <c r="G348" s="14"/>
      <c r="H348" s="10"/>
    </row>
    <row r="349" spans="1:8" ht="15">
      <c r="A349" s="1"/>
      <c r="B349" s="1"/>
      <c r="C349" s="1"/>
      <c r="D349" s="1"/>
      <c r="E349" s="1"/>
      <c r="F349" s="1"/>
      <c r="G349" s="14"/>
      <c r="H349" s="10"/>
    </row>
    <row r="350" spans="1:8" ht="15">
      <c r="A350" s="1"/>
      <c r="B350" s="1"/>
      <c r="C350" s="1"/>
      <c r="D350" s="1"/>
      <c r="E350" s="1"/>
      <c r="F350" s="1"/>
      <c r="G350" s="14"/>
      <c r="H350" s="10"/>
    </row>
    <row r="351" spans="1:8" ht="15">
      <c r="A351" s="1"/>
      <c r="B351" s="1"/>
      <c r="C351" s="1"/>
      <c r="D351" s="1"/>
      <c r="E351" s="1"/>
      <c r="F351" s="1"/>
      <c r="G351" s="14"/>
      <c r="H351" s="10"/>
    </row>
    <row r="352" spans="1:8" ht="15">
      <c r="A352" s="1"/>
      <c r="B352" s="1"/>
      <c r="C352" s="1"/>
      <c r="D352" s="1"/>
      <c r="E352" s="1"/>
      <c r="F352" s="1"/>
      <c r="G352" s="14"/>
      <c r="H352" s="10"/>
    </row>
    <row r="353" spans="1:8" ht="15">
      <c r="A353" s="1"/>
      <c r="B353" s="1"/>
      <c r="C353" s="1"/>
      <c r="D353" s="1"/>
      <c r="E353" s="1"/>
      <c r="F353" s="1"/>
      <c r="G353" s="14"/>
      <c r="H353" s="10"/>
    </row>
    <row r="354" spans="1:8" ht="15">
      <c r="A354" s="1"/>
      <c r="B354" s="1"/>
      <c r="C354" s="1"/>
      <c r="D354" s="1"/>
      <c r="E354" s="1"/>
      <c r="F354" s="1"/>
      <c r="G354" s="14"/>
      <c r="H354" s="10"/>
    </row>
    <row r="355" spans="1:8" ht="15">
      <c r="A355" s="1"/>
      <c r="B355" s="1"/>
      <c r="C355" s="1"/>
      <c r="D355" s="1"/>
      <c r="E355" s="1"/>
      <c r="F355" s="1"/>
      <c r="G355" s="14"/>
      <c r="H355" s="10"/>
    </row>
    <row r="356" spans="1:8" ht="15">
      <c r="A356" s="1"/>
      <c r="B356" s="1"/>
      <c r="C356" s="1"/>
      <c r="D356" s="1"/>
      <c r="E356" s="1"/>
      <c r="F356" s="1"/>
      <c r="G356" s="14"/>
      <c r="H356" s="10"/>
    </row>
    <row r="357" spans="1:8" ht="15">
      <c r="A357" s="1"/>
      <c r="B357" s="1"/>
      <c r="C357" s="1"/>
      <c r="D357" s="1"/>
      <c r="E357" s="1"/>
      <c r="F357" s="1"/>
      <c r="G357" s="14"/>
      <c r="H357" s="10"/>
    </row>
    <row r="358" spans="1:8" ht="15">
      <c r="A358" s="1"/>
      <c r="B358" s="1"/>
      <c r="C358" s="1"/>
      <c r="D358" s="1"/>
      <c r="E358" s="1"/>
      <c r="F358" s="1"/>
      <c r="G358" s="14"/>
      <c r="H358" s="10"/>
    </row>
    <row r="359" spans="1:8" ht="15">
      <c r="A359" s="1"/>
      <c r="B359" s="1"/>
      <c r="C359" s="1"/>
      <c r="D359" s="1"/>
      <c r="E359" s="1"/>
      <c r="F359" s="1"/>
      <c r="G359" s="14"/>
      <c r="H359" s="10"/>
    </row>
    <row r="360" spans="1:8" ht="15">
      <c r="A360" s="1"/>
      <c r="B360" s="1"/>
      <c r="C360" s="1"/>
      <c r="D360" s="1"/>
      <c r="E360" s="1"/>
      <c r="F360" s="1"/>
      <c r="G360" s="14"/>
      <c r="H360" s="10"/>
    </row>
    <row r="361" spans="1:8" ht="15">
      <c r="A361" s="1"/>
      <c r="B361" s="1"/>
      <c r="C361" s="1"/>
      <c r="D361" s="1"/>
      <c r="E361" s="1"/>
      <c r="F361" s="1"/>
      <c r="G361" s="14"/>
      <c r="H361" s="10"/>
    </row>
    <row r="362" spans="1:8" ht="15">
      <c r="A362" s="1"/>
      <c r="B362" s="1"/>
      <c r="C362" s="1"/>
      <c r="D362" s="1"/>
      <c r="E362" s="1"/>
      <c r="F362" s="1"/>
      <c r="G362" s="14"/>
      <c r="H362" s="10"/>
    </row>
    <row r="363" spans="1:8" ht="15">
      <c r="A363" s="1"/>
      <c r="B363" s="1"/>
      <c r="C363" s="1"/>
      <c r="D363" s="1"/>
      <c r="E363" s="1"/>
      <c r="F363" s="1"/>
      <c r="G363" s="14"/>
      <c r="H363" s="10"/>
    </row>
    <row r="364" spans="1:8" ht="15">
      <c r="A364" s="1"/>
      <c r="B364" s="1"/>
      <c r="C364" s="1"/>
      <c r="D364" s="1"/>
      <c r="E364" s="1"/>
      <c r="F364" s="1"/>
      <c r="G364" s="14"/>
      <c r="H364" s="10"/>
    </row>
    <row r="365" spans="1:8" ht="15">
      <c r="A365" s="1"/>
      <c r="B365" s="1"/>
      <c r="C365" s="1"/>
      <c r="D365" s="1"/>
      <c r="E365" s="1"/>
      <c r="F365" s="1"/>
      <c r="G365" s="14"/>
      <c r="H365" s="10"/>
    </row>
    <row r="366" spans="1:8" ht="15">
      <c r="A366" s="1"/>
      <c r="B366" s="1"/>
      <c r="C366" s="1"/>
      <c r="D366" s="1"/>
      <c r="E366" s="1"/>
      <c r="F366" s="1"/>
      <c r="G366" s="14"/>
      <c r="H366" s="10"/>
    </row>
    <row r="367" spans="1:8" ht="15">
      <c r="A367" s="1"/>
      <c r="B367" s="1"/>
      <c r="C367" s="1"/>
      <c r="D367" s="1"/>
      <c r="E367" s="1"/>
      <c r="F367" s="1"/>
      <c r="G367" s="14"/>
      <c r="H367" s="10"/>
    </row>
    <row r="368" spans="1:8" ht="15">
      <c r="A368" s="1"/>
      <c r="B368" s="1"/>
      <c r="C368" s="1"/>
      <c r="D368" s="1"/>
      <c r="E368" s="1"/>
      <c r="F368" s="1"/>
      <c r="G368" s="14"/>
      <c r="H368" s="10"/>
    </row>
    <row r="369" spans="1:8" ht="15">
      <c r="A369" s="1"/>
      <c r="B369" s="1"/>
      <c r="C369" s="1"/>
      <c r="D369" s="1"/>
      <c r="E369" s="1"/>
      <c r="F369" s="1"/>
      <c r="G369" s="14"/>
      <c r="H369" s="10"/>
    </row>
    <row r="370" spans="1:8" ht="15">
      <c r="A370" s="1"/>
      <c r="B370" s="1"/>
      <c r="C370" s="1"/>
      <c r="D370" s="1"/>
      <c r="E370" s="1"/>
      <c r="F370" s="1"/>
      <c r="G370" s="14"/>
      <c r="H370" s="10"/>
    </row>
    <row r="371" spans="1:8" ht="15">
      <c r="A371" s="1"/>
      <c r="B371" s="1"/>
      <c r="C371" s="1"/>
      <c r="D371" s="1"/>
      <c r="E371" s="1"/>
      <c r="F371" s="1"/>
      <c r="G371" s="14"/>
      <c r="H371" s="10"/>
    </row>
    <row r="372" spans="1:8" ht="15">
      <c r="A372" s="1"/>
      <c r="B372" s="1"/>
      <c r="C372" s="1"/>
      <c r="D372" s="1"/>
      <c r="E372" s="1"/>
      <c r="F372" s="1"/>
      <c r="G372" s="14"/>
      <c r="H372" s="10"/>
    </row>
    <row r="373" spans="1:8" ht="15">
      <c r="A373" s="1"/>
      <c r="B373" s="1"/>
      <c r="C373" s="1"/>
      <c r="D373" s="1"/>
      <c r="E373" s="1"/>
      <c r="F373" s="1"/>
      <c r="G373" s="14"/>
      <c r="H373" s="10"/>
    </row>
    <row r="374" spans="1:8" ht="15">
      <c r="A374" s="1"/>
      <c r="B374" s="1"/>
      <c r="C374" s="1"/>
      <c r="D374" s="1"/>
      <c r="E374" s="1"/>
      <c r="F374" s="1"/>
      <c r="G374" s="14"/>
      <c r="H374" s="10"/>
    </row>
    <row r="375" spans="1:8" ht="15">
      <c r="A375" s="1"/>
      <c r="B375" s="1"/>
      <c r="C375" s="1"/>
      <c r="D375" s="1"/>
      <c r="E375" s="1"/>
      <c r="F375" s="1"/>
      <c r="G375" s="14"/>
      <c r="H375" s="10"/>
    </row>
    <row r="376" spans="1:8" ht="15">
      <c r="A376" s="1"/>
      <c r="B376" s="1"/>
      <c r="C376" s="1"/>
      <c r="D376" s="1"/>
      <c r="E376" s="1"/>
      <c r="F376" s="1"/>
      <c r="G376" s="14"/>
      <c r="H376" s="10"/>
    </row>
    <row r="377" spans="1:8" ht="15">
      <c r="A377" s="1"/>
      <c r="B377" s="1"/>
      <c r="C377" s="1"/>
      <c r="D377" s="1"/>
      <c r="E377" s="1"/>
      <c r="F377" s="1"/>
      <c r="G377" s="14"/>
      <c r="H377" s="10"/>
    </row>
    <row r="378" spans="1:8" ht="15">
      <c r="A378" s="1"/>
      <c r="B378" s="1"/>
      <c r="C378" s="1"/>
      <c r="D378" s="1"/>
      <c r="E378" s="1"/>
      <c r="F378" s="1"/>
      <c r="G378" s="14"/>
      <c r="H378" s="10"/>
    </row>
    <row r="379" spans="1:8" ht="15">
      <c r="A379" s="1"/>
      <c r="B379" s="1"/>
      <c r="C379" s="1"/>
      <c r="D379" s="1"/>
      <c r="E379" s="1"/>
      <c r="F379" s="1"/>
      <c r="G379" s="14"/>
      <c r="H379" s="10"/>
    </row>
    <row r="380" spans="1:8" ht="15">
      <c r="A380" s="1"/>
      <c r="B380" s="1"/>
      <c r="C380" s="1"/>
      <c r="D380" s="1"/>
      <c r="E380" s="1"/>
      <c r="F380" s="1"/>
      <c r="G380" s="14"/>
      <c r="H380" s="10"/>
    </row>
    <row r="381" spans="1:8" ht="15">
      <c r="A381" s="1"/>
      <c r="B381" s="1"/>
      <c r="C381" s="1"/>
      <c r="D381" s="1"/>
      <c r="E381" s="1"/>
      <c r="F381" s="1"/>
      <c r="G381" s="14"/>
      <c r="H381" s="10"/>
    </row>
    <row r="382" spans="1:8" ht="15">
      <c r="A382" s="1"/>
      <c r="B382" s="1"/>
      <c r="C382" s="1"/>
      <c r="D382" s="1"/>
      <c r="E382" s="1"/>
      <c r="F382" s="1"/>
      <c r="G382" s="14"/>
      <c r="H382" s="10"/>
    </row>
    <row r="383" spans="1:8" ht="15">
      <c r="A383" s="1"/>
      <c r="B383" s="1"/>
      <c r="C383" s="1"/>
      <c r="D383" s="1"/>
      <c r="E383" s="1"/>
      <c r="F383" s="1"/>
      <c r="G383" s="14"/>
      <c r="H383" s="10"/>
    </row>
    <row r="384" spans="1:8" ht="15">
      <c r="A384" s="1"/>
      <c r="B384" s="1"/>
      <c r="C384" s="1"/>
      <c r="D384" s="1"/>
      <c r="E384" s="1"/>
      <c r="F384" s="1"/>
      <c r="G384" s="14"/>
      <c r="H384" s="10"/>
    </row>
    <row r="385" spans="1:8" ht="15">
      <c r="A385" s="1"/>
      <c r="B385" s="1"/>
      <c r="C385" s="1"/>
      <c r="D385" s="1"/>
      <c r="E385" s="1"/>
      <c r="F385" s="1"/>
      <c r="G385" s="14"/>
      <c r="H385" s="10"/>
    </row>
    <row r="386" spans="1:8" ht="15">
      <c r="A386" s="1"/>
      <c r="B386" s="1"/>
      <c r="C386" s="1"/>
      <c r="D386" s="1"/>
      <c r="E386" s="1"/>
      <c r="F386" s="1"/>
      <c r="G386" s="14"/>
      <c r="H386" s="10"/>
    </row>
    <row r="387" spans="1:8" ht="15">
      <c r="A387" s="1"/>
      <c r="B387" s="1"/>
      <c r="C387" s="1"/>
      <c r="D387" s="1"/>
      <c r="E387" s="1"/>
      <c r="F387" s="1"/>
      <c r="G387" s="14"/>
      <c r="H387" s="10"/>
    </row>
    <row r="388" spans="1:8" ht="15">
      <c r="A388" s="1"/>
      <c r="B388" s="1"/>
      <c r="C388" s="1"/>
      <c r="D388" s="1"/>
      <c r="E388" s="1"/>
      <c r="F388" s="1"/>
      <c r="G388" s="14"/>
      <c r="H388" s="10"/>
    </row>
    <row r="389" spans="1:8" ht="15">
      <c r="A389" s="1"/>
      <c r="B389" s="1"/>
      <c r="C389" s="1"/>
      <c r="D389" s="1"/>
      <c r="E389" s="1"/>
      <c r="F389" s="1"/>
      <c r="G389" s="14"/>
      <c r="H389" s="10"/>
    </row>
    <row r="390" spans="1:8" ht="15">
      <c r="A390" s="1"/>
      <c r="B390" s="1"/>
      <c r="C390" s="1"/>
      <c r="D390" s="1"/>
      <c r="E390" s="1"/>
      <c r="F390" s="1"/>
      <c r="G390" s="14"/>
      <c r="H390" s="10"/>
    </row>
    <row r="391" spans="1:8" ht="15">
      <c r="A391" s="1"/>
      <c r="B391" s="1"/>
      <c r="C391" s="1"/>
      <c r="D391" s="1"/>
      <c r="E391" s="1"/>
      <c r="F391" s="1"/>
      <c r="G391" s="14"/>
      <c r="H391" s="10"/>
    </row>
    <row r="392" spans="1:8" ht="15">
      <c r="A392" s="1"/>
      <c r="B392" s="1"/>
      <c r="C392" s="1"/>
      <c r="D392" s="1"/>
      <c r="E392" s="1"/>
      <c r="F392" s="1"/>
      <c r="G392" s="14"/>
      <c r="H392" s="10"/>
    </row>
    <row r="393" spans="1:8" ht="15">
      <c r="A393" s="1"/>
      <c r="B393" s="1"/>
      <c r="C393" s="1"/>
      <c r="D393" s="1"/>
      <c r="E393" s="1"/>
      <c r="F393" s="1"/>
      <c r="G393" s="14"/>
      <c r="H393" s="10"/>
    </row>
    <row r="394" spans="1:8" ht="15">
      <c r="A394" s="1"/>
      <c r="B394" s="1"/>
      <c r="C394" s="1"/>
      <c r="D394" s="1"/>
      <c r="E394" s="1"/>
      <c r="F394" s="1"/>
      <c r="G394" s="14"/>
      <c r="H394" s="10"/>
    </row>
    <row r="395" spans="1:8" ht="15">
      <c r="A395" s="1"/>
      <c r="B395" s="1"/>
      <c r="C395" s="1"/>
      <c r="D395" s="1"/>
      <c r="E395" s="1"/>
      <c r="F395" s="1"/>
      <c r="G395" s="14"/>
      <c r="H395" s="10"/>
    </row>
    <row r="396" spans="1:8" ht="15">
      <c r="A396" s="1"/>
      <c r="B396" s="1"/>
      <c r="C396" s="1"/>
      <c r="D396" s="1"/>
      <c r="E396" s="1"/>
      <c r="F396" s="1"/>
      <c r="G396" s="14"/>
      <c r="H396" s="10"/>
    </row>
    <row r="397" spans="1:8" ht="15">
      <c r="A397" s="1"/>
      <c r="B397" s="1"/>
      <c r="C397" s="1"/>
      <c r="D397" s="1"/>
      <c r="E397" s="1"/>
      <c r="F397" s="1"/>
      <c r="G397" s="14"/>
      <c r="H397" s="10"/>
    </row>
    <row r="398" spans="1:8" ht="15">
      <c r="A398" s="1"/>
      <c r="B398" s="1"/>
      <c r="C398" s="1"/>
      <c r="D398" s="1"/>
      <c r="E398" s="1"/>
      <c r="F398" s="1"/>
      <c r="G398" s="14"/>
      <c r="H398" s="10"/>
    </row>
    <row r="399" spans="1:8" ht="15">
      <c r="A399" s="1"/>
      <c r="B399" s="1"/>
      <c r="C399" s="1"/>
      <c r="D399" s="1"/>
      <c r="E399" s="1"/>
      <c r="F399" s="1"/>
      <c r="G399" s="14"/>
      <c r="H399" s="10"/>
    </row>
    <row r="400" spans="1:8" ht="15">
      <c r="A400" s="1"/>
      <c r="B400" s="1"/>
      <c r="C400" s="1"/>
      <c r="D400" s="1"/>
      <c r="E400" s="1"/>
      <c r="F400" s="1"/>
      <c r="G400" s="14"/>
      <c r="H400" s="10"/>
    </row>
    <row r="401" spans="1:8" ht="15">
      <c r="A401" s="1"/>
      <c r="B401" s="1"/>
      <c r="C401" s="1"/>
      <c r="D401" s="1"/>
      <c r="E401" s="1"/>
      <c r="F401" s="1"/>
      <c r="G401" s="14"/>
      <c r="H401" s="10"/>
    </row>
    <row r="402" spans="1:8" ht="15">
      <c r="A402" s="1"/>
      <c r="B402" s="1"/>
      <c r="C402" s="1"/>
      <c r="D402" s="1"/>
      <c r="E402" s="1"/>
      <c r="F402" s="1"/>
      <c r="G402" s="14"/>
      <c r="H402" s="10"/>
    </row>
    <row r="403" spans="1:8" ht="15">
      <c r="A403" s="1"/>
      <c r="B403" s="1"/>
      <c r="C403" s="1"/>
      <c r="D403" s="1"/>
      <c r="E403" s="1"/>
      <c r="F403" s="1"/>
      <c r="G403" s="14"/>
      <c r="H403" s="10"/>
    </row>
    <row r="404" spans="1:8" ht="15">
      <c r="A404" s="1"/>
      <c r="B404" s="1"/>
      <c r="C404" s="1"/>
      <c r="D404" s="1"/>
      <c r="E404" s="1"/>
      <c r="F404" s="1"/>
      <c r="G404" s="14"/>
      <c r="H404" s="10"/>
    </row>
    <row r="405" spans="1:8" ht="15">
      <c r="A405" s="1"/>
      <c r="B405" s="1"/>
      <c r="C405" s="1"/>
      <c r="D405" s="1"/>
      <c r="E405" s="1"/>
      <c r="F405" s="1"/>
      <c r="G405" s="14"/>
      <c r="H405" s="10"/>
    </row>
    <row r="406" spans="1:8" ht="15">
      <c r="A406" s="1"/>
      <c r="B406" s="1"/>
      <c r="C406" s="1"/>
      <c r="D406" s="1"/>
      <c r="E406" s="1"/>
      <c r="F406" s="1"/>
      <c r="G406" s="14"/>
      <c r="H406" s="10"/>
    </row>
    <row r="407" spans="1:8" ht="15">
      <c r="A407" s="1"/>
      <c r="B407" s="1"/>
      <c r="C407" s="1"/>
      <c r="D407" s="1"/>
      <c r="E407" s="1"/>
      <c r="F407" s="1"/>
      <c r="G407" s="14"/>
      <c r="H407" s="10"/>
    </row>
    <row r="408" spans="1:8" ht="15">
      <c r="A408" s="1"/>
      <c r="B408" s="1"/>
      <c r="C408" s="1"/>
      <c r="D408" s="1"/>
      <c r="E408" s="1"/>
      <c r="F408" s="1"/>
      <c r="G408" s="14"/>
      <c r="H408" s="10"/>
    </row>
    <row r="409" spans="1:8" ht="15">
      <c r="A409" s="1"/>
      <c r="B409" s="1"/>
      <c r="C409" s="1"/>
      <c r="D409" s="1"/>
      <c r="E409" s="1"/>
      <c r="F409" s="1"/>
      <c r="G409" s="14"/>
      <c r="H409" s="10"/>
    </row>
    <row r="410" spans="1:8" ht="15">
      <c r="A410" s="1"/>
      <c r="B410" s="1"/>
      <c r="C410" s="1"/>
      <c r="D410" s="1"/>
      <c r="E410" s="1"/>
      <c r="F410" s="1"/>
      <c r="G410" s="14"/>
      <c r="H410" s="10"/>
    </row>
    <row r="411" spans="1:8" ht="15">
      <c r="A411" s="1"/>
      <c r="B411" s="1"/>
      <c r="C411" s="1"/>
      <c r="D411" s="1"/>
      <c r="E411" s="1"/>
      <c r="F411" s="1"/>
      <c r="G411" s="14"/>
      <c r="H411" s="10"/>
    </row>
    <row r="412" spans="1:8" ht="15">
      <c r="A412" s="1"/>
      <c r="B412" s="1"/>
      <c r="C412" s="1"/>
      <c r="D412" s="1"/>
      <c r="E412" s="1"/>
      <c r="F412" s="1"/>
      <c r="G412" s="14"/>
      <c r="H412" s="10"/>
    </row>
    <row r="413" spans="1:8" ht="15">
      <c r="A413" s="1"/>
      <c r="B413" s="1"/>
      <c r="C413" s="1"/>
      <c r="D413" s="1"/>
      <c r="E413" s="1"/>
      <c r="F413" s="1"/>
      <c r="G413" s="14"/>
      <c r="H413" s="10"/>
    </row>
    <row r="414" spans="1:8" ht="15">
      <c r="A414" s="1"/>
      <c r="B414" s="1"/>
      <c r="C414" s="1"/>
      <c r="D414" s="1"/>
      <c r="E414" s="1"/>
      <c r="F414" s="1"/>
      <c r="G414" s="14"/>
      <c r="H414" s="10"/>
    </row>
    <row r="415" spans="1:8" ht="15">
      <c r="A415" s="1"/>
      <c r="B415" s="1"/>
      <c r="C415" s="1"/>
      <c r="D415" s="1"/>
      <c r="E415" s="1"/>
      <c r="F415" s="1"/>
      <c r="G415" s="14"/>
      <c r="H415" s="10"/>
    </row>
    <row r="416" spans="1:8" ht="15">
      <c r="A416" s="1"/>
      <c r="B416" s="1"/>
      <c r="C416" s="1"/>
      <c r="D416" s="1"/>
      <c r="E416" s="1"/>
      <c r="F416" s="1"/>
      <c r="G416" s="14"/>
      <c r="H416" s="10"/>
    </row>
    <row r="417" spans="1:8" ht="15">
      <c r="A417" s="1"/>
      <c r="B417" s="1"/>
      <c r="C417" s="1"/>
      <c r="D417" s="1"/>
      <c r="E417" s="1"/>
      <c r="F417" s="1"/>
      <c r="G417" s="14"/>
      <c r="H417" s="10"/>
    </row>
    <row r="418" spans="1:8" ht="15">
      <c r="A418" s="1"/>
      <c r="B418" s="1"/>
      <c r="C418" s="1"/>
      <c r="D418" s="1"/>
      <c r="E418" s="1"/>
      <c r="F418" s="1"/>
      <c r="G418" s="14"/>
      <c r="H418" s="10"/>
    </row>
    <row r="419" spans="1:8" ht="15">
      <c r="A419" s="1"/>
      <c r="B419" s="1"/>
      <c r="C419" s="1"/>
      <c r="D419" s="1"/>
      <c r="E419" s="1"/>
      <c r="F419" s="1"/>
      <c r="G419" s="14"/>
      <c r="H419" s="10"/>
    </row>
    <row r="420" spans="1:8" ht="15">
      <c r="A420" s="1"/>
      <c r="B420" s="1"/>
      <c r="C420" s="1"/>
      <c r="D420" s="1"/>
      <c r="E420" s="1"/>
      <c r="F420" s="1"/>
      <c r="G420" s="14"/>
      <c r="H420" s="10"/>
    </row>
    <row r="421" spans="1:8" ht="15">
      <c r="A421" s="1"/>
      <c r="B421" s="1"/>
      <c r="C421" s="1"/>
      <c r="D421" s="1"/>
      <c r="E421" s="1"/>
      <c r="F421" s="1"/>
      <c r="G421" s="14"/>
      <c r="H421" s="10"/>
    </row>
    <row r="422" spans="1:8" ht="15">
      <c r="A422" s="1"/>
      <c r="B422" s="1"/>
      <c r="C422" s="1"/>
      <c r="D422" s="1"/>
      <c r="E422" s="1"/>
      <c r="F422" s="1"/>
      <c r="G422" s="14"/>
      <c r="H422" s="10"/>
    </row>
    <row r="423" spans="1:8" ht="15">
      <c r="A423" s="1"/>
      <c r="B423" s="1"/>
      <c r="C423" s="1"/>
      <c r="D423" s="1"/>
      <c r="E423" s="1"/>
      <c r="F423" s="1"/>
      <c r="G423" s="14"/>
      <c r="H423" s="10"/>
    </row>
    <row r="424" spans="1:8" ht="15">
      <c r="A424" s="1"/>
      <c r="B424" s="1"/>
      <c r="C424" s="1"/>
      <c r="D424" s="1"/>
      <c r="E424" s="1"/>
      <c r="F424" s="1"/>
      <c r="G424" s="14"/>
      <c r="H424" s="10"/>
    </row>
    <row r="425" spans="1:8" ht="15">
      <c r="A425" s="1"/>
      <c r="B425" s="1"/>
      <c r="C425" s="1"/>
      <c r="D425" s="1"/>
      <c r="E425" s="1"/>
      <c r="F425" s="1"/>
      <c r="G425" s="14"/>
      <c r="H425" s="10"/>
    </row>
    <row r="426" spans="1:8" ht="15">
      <c r="A426" s="1"/>
      <c r="B426" s="1"/>
      <c r="C426" s="1"/>
      <c r="D426" s="1"/>
      <c r="E426" s="1"/>
      <c r="F426" s="1"/>
      <c r="G426" s="14"/>
      <c r="H426" s="10"/>
    </row>
    <row r="427" spans="1:8" ht="15">
      <c r="A427" s="1"/>
      <c r="B427" s="1"/>
      <c r="C427" s="1"/>
      <c r="D427" s="1"/>
      <c r="E427" s="1"/>
      <c r="F427" s="1"/>
      <c r="G427" s="14"/>
      <c r="H427" s="10"/>
    </row>
    <row r="428" spans="1:8" ht="15">
      <c r="A428" s="1"/>
      <c r="B428" s="1"/>
      <c r="C428" s="1"/>
      <c r="D428" s="1"/>
      <c r="E428" s="1"/>
      <c r="F428" s="1"/>
      <c r="G428" s="14"/>
      <c r="H428" s="10"/>
    </row>
    <row r="429" spans="1:8" ht="15">
      <c r="A429" s="1"/>
      <c r="B429" s="1"/>
      <c r="C429" s="1"/>
      <c r="D429" s="1"/>
      <c r="E429" s="1"/>
      <c r="F429" s="1"/>
      <c r="G429" s="14"/>
      <c r="H429" s="10"/>
    </row>
    <row r="430" spans="1:8" ht="15">
      <c r="A430" s="1"/>
      <c r="B430" s="1"/>
      <c r="C430" s="1"/>
      <c r="D430" s="1"/>
      <c r="E430" s="1"/>
      <c r="F430" s="1"/>
      <c r="G430" s="14"/>
      <c r="H430" s="10"/>
    </row>
    <row r="431" spans="1:8" ht="15">
      <c r="A431" s="1"/>
      <c r="B431" s="1"/>
      <c r="C431" s="1"/>
      <c r="D431" s="1"/>
      <c r="E431" s="1"/>
      <c r="F431" s="1"/>
      <c r="G431" s="14"/>
      <c r="H431" s="10"/>
    </row>
    <row r="432" spans="1:8" ht="15">
      <c r="A432" s="1"/>
      <c r="B432" s="1"/>
      <c r="C432" s="1"/>
      <c r="D432" s="1"/>
      <c r="E432" s="1"/>
      <c r="F432" s="1"/>
      <c r="G432" s="14"/>
      <c r="H432" s="10"/>
    </row>
    <row r="433" spans="1:8" ht="15">
      <c r="A433" s="1"/>
      <c r="B433" s="1"/>
      <c r="C433" s="1"/>
      <c r="D433" s="1"/>
      <c r="E433" s="1"/>
      <c r="F433" s="1"/>
      <c r="G433" s="14"/>
      <c r="H433" s="10"/>
    </row>
    <row r="434" spans="1:8" ht="15">
      <c r="A434" s="1"/>
      <c r="B434" s="1"/>
      <c r="C434" s="1"/>
      <c r="D434" s="1"/>
      <c r="E434" s="1"/>
      <c r="F434" s="1"/>
      <c r="G434" s="14"/>
      <c r="H434" s="10"/>
    </row>
    <row r="435" spans="1:8" ht="15">
      <c r="A435" s="1"/>
      <c r="B435" s="1"/>
      <c r="C435" s="1"/>
      <c r="D435" s="1"/>
      <c r="E435" s="1"/>
      <c r="F435" s="1"/>
      <c r="G435" s="14"/>
      <c r="H435" s="10"/>
    </row>
    <row r="436" spans="1:8" ht="15">
      <c r="A436" s="1"/>
      <c r="B436" s="1"/>
      <c r="C436" s="1"/>
      <c r="D436" s="1"/>
      <c r="E436" s="1"/>
      <c r="F436" s="1"/>
      <c r="G436" s="14"/>
      <c r="H436" s="10"/>
    </row>
    <row r="437" spans="1:8" ht="15">
      <c r="A437" s="1"/>
      <c r="B437" s="1"/>
      <c r="C437" s="1"/>
      <c r="D437" s="1"/>
      <c r="E437" s="1"/>
      <c r="F437" s="1"/>
      <c r="G437" s="14"/>
      <c r="H437" s="10"/>
    </row>
    <row r="438" spans="1:8" ht="15">
      <c r="A438" s="1"/>
      <c r="B438" s="1"/>
      <c r="C438" s="1"/>
      <c r="D438" s="1"/>
      <c r="E438" s="1"/>
      <c r="F438" s="1"/>
      <c r="G438" s="14"/>
      <c r="H438" s="10"/>
    </row>
    <row r="439" spans="1:8" ht="15">
      <c r="A439" s="1"/>
      <c r="B439" s="1"/>
      <c r="C439" s="1"/>
      <c r="D439" s="1"/>
      <c r="E439" s="1"/>
      <c r="F439" s="1"/>
      <c r="G439" s="14"/>
      <c r="H439" s="10"/>
    </row>
    <row r="440" spans="1:8" ht="15">
      <c r="A440" s="1"/>
      <c r="B440" s="1"/>
      <c r="C440" s="1"/>
      <c r="D440" s="1"/>
      <c r="E440" s="1"/>
      <c r="F440" s="1"/>
      <c r="G440" s="14"/>
      <c r="H440" s="10"/>
    </row>
    <row r="441" spans="1:8" ht="15">
      <c r="A441" s="1"/>
      <c r="B441" s="1"/>
      <c r="C441" s="1"/>
      <c r="D441" s="1"/>
      <c r="E441" s="1"/>
      <c r="F441" s="1"/>
      <c r="G441" s="14"/>
      <c r="H441" s="10"/>
    </row>
    <row r="442" spans="1:8" ht="15">
      <c r="A442" s="1"/>
      <c r="B442" s="1"/>
      <c r="C442" s="1"/>
      <c r="D442" s="1"/>
      <c r="E442" s="1"/>
      <c r="F442" s="1"/>
      <c r="G442" s="14"/>
      <c r="H442" s="10"/>
    </row>
    <row r="443" spans="1:8" ht="15">
      <c r="A443" s="1"/>
      <c r="B443" s="1"/>
      <c r="C443" s="1"/>
      <c r="D443" s="1"/>
      <c r="E443" s="1"/>
      <c r="F443" s="1"/>
      <c r="G443" s="14"/>
      <c r="H443" s="10"/>
    </row>
    <row r="444" spans="1:8" ht="15">
      <c r="A444" s="1"/>
      <c r="B444" s="1"/>
      <c r="C444" s="1"/>
      <c r="D444" s="1"/>
      <c r="E444" s="1"/>
      <c r="F444" s="1"/>
      <c r="G444" s="14"/>
      <c r="H444" s="10"/>
    </row>
    <row r="445" spans="1:8" ht="15">
      <c r="A445" s="1"/>
      <c r="B445" s="1"/>
      <c r="C445" s="1"/>
      <c r="D445" s="1"/>
      <c r="E445" s="1"/>
      <c r="F445" s="1"/>
      <c r="G445" s="14"/>
      <c r="H445" s="10"/>
    </row>
    <row r="446" spans="1:8" ht="15">
      <c r="A446" s="1"/>
      <c r="B446" s="1"/>
      <c r="C446" s="1"/>
      <c r="D446" s="1"/>
      <c r="E446" s="1"/>
      <c r="F446" s="1"/>
      <c r="G446" s="14"/>
      <c r="H446" s="10"/>
    </row>
    <row r="447" spans="1:8" ht="15">
      <c r="A447" s="1"/>
      <c r="B447" s="1"/>
      <c r="C447" s="1"/>
      <c r="D447" s="1"/>
      <c r="E447" s="1"/>
      <c r="F447" s="1"/>
      <c r="G447" s="14"/>
      <c r="H447" s="10"/>
    </row>
    <row r="448" spans="1:8" ht="15">
      <c r="A448" s="1"/>
      <c r="B448" s="1"/>
      <c r="C448" s="1"/>
      <c r="D448" s="1"/>
      <c r="E448" s="1"/>
      <c r="F448" s="1"/>
      <c r="G448" s="14"/>
      <c r="H448" s="10"/>
    </row>
    <row r="449" spans="1:8" ht="15">
      <c r="A449" s="1"/>
      <c r="B449" s="1"/>
      <c r="C449" s="1"/>
      <c r="D449" s="1"/>
      <c r="E449" s="1"/>
      <c r="F449" s="1"/>
      <c r="G449" s="14"/>
      <c r="H449" s="10"/>
    </row>
    <row r="450" spans="1:8" ht="15">
      <c r="A450" s="1"/>
      <c r="B450" s="1"/>
      <c r="C450" s="1"/>
      <c r="D450" s="1"/>
      <c r="E450" s="1"/>
      <c r="F450" s="1"/>
      <c r="G450" s="14"/>
      <c r="H450" s="10"/>
    </row>
    <row r="451" spans="1:8" ht="15">
      <c r="A451" s="1"/>
      <c r="B451" s="1"/>
      <c r="C451" s="1"/>
      <c r="D451" s="1"/>
      <c r="E451" s="1"/>
      <c r="F451" s="1"/>
      <c r="G451" s="14"/>
      <c r="H451" s="10"/>
    </row>
    <row r="452" spans="1:8" ht="15">
      <c r="A452" s="1"/>
      <c r="B452" s="1"/>
      <c r="C452" s="1"/>
      <c r="D452" s="1"/>
      <c r="E452" s="1"/>
      <c r="F452" s="1"/>
      <c r="G452" s="14"/>
      <c r="H452" s="10"/>
    </row>
    <row r="453" spans="1:8" ht="15">
      <c r="A453" s="1"/>
      <c r="B453" s="1"/>
      <c r="C453" s="1"/>
      <c r="D453" s="1"/>
      <c r="E453" s="1"/>
      <c r="F453" s="1"/>
      <c r="G453" s="14"/>
      <c r="H453" s="10"/>
    </row>
    <row r="454" spans="1:8" ht="15">
      <c r="A454" s="1"/>
      <c r="B454" s="1"/>
      <c r="C454" s="1"/>
      <c r="D454" s="1"/>
      <c r="E454" s="1"/>
      <c r="F454" s="1"/>
      <c r="G454" s="14"/>
      <c r="H454" s="10"/>
    </row>
    <row r="455" spans="1:8" ht="15">
      <c r="A455" s="1"/>
      <c r="B455" s="1"/>
      <c r="C455" s="1"/>
      <c r="D455" s="1"/>
      <c r="E455" s="1"/>
      <c r="F455" s="1"/>
      <c r="G455" s="14"/>
      <c r="H455" s="10"/>
    </row>
    <row r="456" spans="1:8" ht="15">
      <c r="A456" s="1"/>
      <c r="B456" s="1"/>
      <c r="C456" s="1"/>
      <c r="D456" s="1"/>
      <c r="E456" s="1"/>
      <c r="F456" s="1"/>
      <c r="G456" s="14"/>
      <c r="H456" s="10"/>
    </row>
    <row r="457" spans="1:8" ht="15">
      <c r="A457" s="1"/>
      <c r="B457" s="1"/>
      <c r="C457" s="1"/>
      <c r="D457" s="1"/>
      <c r="E457" s="1"/>
      <c r="F457" s="1"/>
      <c r="G457" s="14"/>
      <c r="H457" s="10"/>
    </row>
    <row r="458" spans="1:8" ht="15">
      <c r="A458" s="1"/>
      <c r="B458" s="1"/>
      <c r="C458" s="1"/>
      <c r="D458" s="1"/>
      <c r="E458" s="1"/>
      <c r="F458" s="1"/>
      <c r="G458" s="14"/>
      <c r="H458" s="10"/>
    </row>
    <row r="459" spans="1:8" ht="15">
      <c r="A459" s="1"/>
      <c r="B459" s="1"/>
      <c r="C459" s="1"/>
      <c r="D459" s="1"/>
      <c r="E459" s="1"/>
      <c r="F459" s="1"/>
      <c r="G459" s="14"/>
      <c r="H459" s="10"/>
    </row>
    <row r="460" spans="1:8" ht="15">
      <c r="A460" s="1"/>
      <c r="B460" s="1"/>
      <c r="C460" s="1"/>
      <c r="D460" s="1"/>
      <c r="E460" s="1"/>
      <c r="F460" s="1"/>
      <c r="G460" s="14"/>
      <c r="H460" s="10"/>
    </row>
    <row r="461" spans="1:8" ht="15">
      <c r="A461" s="1"/>
      <c r="B461" s="1"/>
      <c r="C461" s="1"/>
      <c r="D461" s="1"/>
      <c r="E461" s="1"/>
      <c r="F461" s="1"/>
      <c r="G461" s="14"/>
      <c r="H461" s="10"/>
    </row>
    <row r="462" spans="1:8" ht="15">
      <c r="A462" s="1"/>
      <c r="B462" s="1"/>
      <c r="C462" s="1"/>
      <c r="D462" s="1"/>
      <c r="E462" s="1"/>
      <c r="F462" s="1"/>
      <c r="G462" s="14"/>
      <c r="H462" s="10"/>
    </row>
    <row r="463" spans="1:8" ht="15">
      <c r="A463" s="1"/>
      <c r="B463" s="1"/>
      <c r="C463" s="1"/>
      <c r="D463" s="1"/>
      <c r="E463" s="1"/>
      <c r="F463" s="1"/>
      <c r="G463" s="14"/>
      <c r="H463" s="10"/>
    </row>
    <row r="464" spans="1:8" ht="15">
      <c r="A464" s="1"/>
      <c r="B464" s="1"/>
      <c r="C464" s="1"/>
      <c r="D464" s="1"/>
      <c r="E464" s="1"/>
      <c r="F464" s="1"/>
      <c r="G464" s="14"/>
      <c r="H464" s="10"/>
    </row>
    <row r="465" spans="1:8" ht="15">
      <c r="A465" s="1"/>
      <c r="B465" s="1"/>
      <c r="C465" s="1"/>
      <c r="D465" s="1"/>
      <c r="E465" s="1"/>
      <c r="F465" s="1"/>
      <c r="G465" s="14"/>
      <c r="H465" s="10"/>
    </row>
    <row r="466" spans="1:8" ht="15">
      <c r="A466" s="1"/>
      <c r="B466" s="1"/>
      <c r="C466" s="1"/>
      <c r="D466" s="1"/>
      <c r="E466" s="1"/>
      <c r="F466" s="1"/>
      <c r="G466" s="14"/>
      <c r="H466" s="10"/>
    </row>
    <row r="467" spans="1:8" ht="15">
      <c r="A467" s="1"/>
      <c r="B467" s="1"/>
      <c r="C467" s="1"/>
      <c r="D467" s="1"/>
      <c r="E467" s="1"/>
      <c r="F467" s="1"/>
      <c r="G467" s="14"/>
      <c r="H467" s="10"/>
    </row>
    <row r="468" spans="1:8" ht="15">
      <c r="A468" s="1"/>
      <c r="B468" s="1"/>
      <c r="C468" s="1"/>
      <c r="D468" s="1"/>
      <c r="E468" s="1"/>
      <c r="F468" s="1"/>
      <c r="G468" s="14"/>
      <c r="H468" s="10"/>
    </row>
    <row r="469" spans="1:8" ht="15">
      <c r="A469" s="1"/>
      <c r="B469" s="1"/>
      <c r="C469" s="1"/>
      <c r="D469" s="1"/>
      <c r="E469" s="1"/>
      <c r="F469" s="1"/>
      <c r="G469" s="14"/>
      <c r="H469" s="10"/>
    </row>
    <row r="470" spans="1:8" ht="15">
      <c r="A470" s="1"/>
      <c r="B470" s="1"/>
      <c r="C470" s="1"/>
      <c r="D470" s="1"/>
      <c r="E470" s="1"/>
      <c r="F470" s="1"/>
      <c r="G470" s="14"/>
      <c r="H470" s="10"/>
    </row>
    <row r="471" spans="1:8" ht="15">
      <c r="A471" s="1"/>
      <c r="B471" s="1"/>
      <c r="C471" s="1"/>
      <c r="D471" s="1"/>
      <c r="E471" s="1"/>
      <c r="F471" s="1"/>
      <c r="G471" s="14"/>
      <c r="H471" s="10"/>
    </row>
    <row r="472" spans="1:8" ht="15">
      <c r="A472" s="1"/>
      <c r="B472" s="1"/>
      <c r="C472" s="1"/>
      <c r="D472" s="1"/>
      <c r="E472" s="1"/>
      <c r="F472" s="1"/>
      <c r="G472" s="14"/>
      <c r="H472" s="10"/>
    </row>
    <row r="473" spans="1:8" ht="15">
      <c r="A473" s="1"/>
      <c r="B473" s="1"/>
      <c r="C473" s="1"/>
      <c r="D473" s="1"/>
      <c r="E473" s="1"/>
      <c r="F473" s="1"/>
      <c r="G473" s="14"/>
      <c r="H473" s="10"/>
    </row>
    <row r="474" spans="1:8" ht="15">
      <c r="A474" s="1"/>
      <c r="B474" s="1"/>
      <c r="C474" s="1"/>
      <c r="D474" s="1"/>
      <c r="E474" s="1"/>
      <c r="F474" s="1"/>
      <c r="G474" s="14"/>
      <c r="H474" s="10"/>
    </row>
    <row r="475" spans="1:8" ht="15">
      <c r="A475" s="1"/>
      <c r="B475" s="1"/>
      <c r="C475" s="1"/>
      <c r="D475" s="1"/>
      <c r="E475" s="1"/>
      <c r="F475" s="1"/>
      <c r="G475" s="14"/>
      <c r="H475" s="10"/>
    </row>
    <row r="476" spans="1:8" ht="15">
      <c r="A476" s="1"/>
      <c r="B476" s="1"/>
      <c r="C476" s="1"/>
      <c r="D476" s="1"/>
      <c r="E476" s="1"/>
      <c r="F476" s="1"/>
      <c r="G476" s="14"/>
      <c r="H476" s="10"/>
    </row>
    <row r="477" spans="1:8" ht="15">
      <c r="A477" s="1"/>
      <c r="B477" s="1"/>
      <c r="C477" s="1"/>
      <c r="D477" s="1"/>
      <c r="E477" s="1"/>
      <c r="F477" s="1"/>
      <c r="G477" s="14"/>
      <c r="H477" s="10"/>
    </row>
    <row r="478" spans="1:8" ht="15">
      <c r="A478" s="1"/>
      <c r="B478" s="1"/>
      <c r="C478" s="1"/>
      <c r="D478" s="1"/>
      <c r="E478" s="1"/>
      <c r="F478" s="1"/>
      <c r="G478" s="14"/>
      <c r="H478" s="10"/>
    </row>
    <row r="479" spans="1:8" ht="15">
      <c r="A479" s="1"/>
      <c r="B479" s="1"/>
      <c r="C479" s="1"/>
      <c r="D479" s="1"/>
      <c r="E479" s="1"/>
      <c r="F479" s="1"/>
      <c r="G479" s="14"/>
      <c r="H479" s="10"/>
    </row>
    <row r="480" spans="1:8" ht="15">
      <c r="A480" s="1"/>
      <c r="B480" s="1"/>
      <c r="C480" s="1"/>
      <c r="D480" s="1"/>
      <c r="E480" s="1"/>
      <c r="F480" s="1"/>
      <c r="G480" s="14"/>
      <c r="H480" s="10"/>
    </row>
    <row r="481" spans="1:8" ht="15">
      <c r="A481" s="1"/>
      <c r="B481" s="1"/>
      <c r="C481" s="1"/>
      <c r="D481" s="1"/>
      <c r="E481" s="1"/>
      <c r="F481" s="1"/>
      <c r="G481" s="14"/>
      <c r="H481" s="10"/>
    </row>
    <row r="482" spans="1:8" ht="15">
      <c r="A482" s="1"/>
      <c r="B482" s="1"/>
      <c r="C482" s="1"/>
      <c r="D482" s="1"/>
      <c r="E482" s="1"/>
      <c r="F482" s="1"/>
      <c r="G482" s="14"/>
      <c r="H482" s="10"/>
    </row>
    <row r="483" spans="1:8" ht="15">
      <c r="A483" s="1"/>
      <c r="B483" s="1"/>
      <c r="C483" s="1"/>
      <c r="D483" s="1"/>
      <c r="E483" s="1"/>
      <c r="F483" s="1"/>
      <c r="G483" s="14"/>
      <c r="H483" s="10"/>
    </row>
    <row r="484" spans="1:8" ht="15">
      <c r="A484" s="1"/>
      <c r="B484" s="1"/>
      <c r="C484" s="1"/>
      <c r="D484" s="1"/>
      <c r="E484" s="1"/>
      <c r="F484" s="1"/>
      <c r="G484" s="14"/>
      <c r="H484" s="10"/>
    </row>
    <row r="485" spans="1:8" ht="15">
      <c r="A485" s="1"/>
      <c r="B485" s="1"/>
      <c r="C485" s="1"/>
      <c r="D485" s="1"/>
      <c r="E485" s="1"/>
      <c r="F485" s="1"/>
      <c r="G485" s="14"/>
      <c r="H485" s="10"/>
    </row>
    <row r="486" spans="1:8" ht="15">
      <c r="A486" s="1"/>
      <c r="B486" s="1"/>
      <c r="C486" s="1"/>
      <c r="D486" s="1"/>
      <c r="E486" s="1"/>
      <c r="F486" s="1"/>
      <c r="G486" s="14"/>
      <c r="H486" s="10"/>
    </row>
    <row r="487" spans="1:8" ht="15">
      <c r="A487" s="1"/>
      <c r="B487" s="1"/>
      <c r="C487" s="1"/>
      <c r="D487" s="1"/>
      <c r="E487" s="1"/>
      <c r="F487" s="1"/>
      <c r="G487" s="14"/>
      <c r="H487" s="10"/>
    </row>
    <row r="488" spans="1:8" ht="15">
      <c r="A488" s="1"/>
      <c r="B488" s="1"/>
      <c r="C488" s="1"/>
      <c r="D488" s="1"/>
      <c r="E488" s="1"/>
      <c r="F488" s="1"/>
      <c r="G488" s="14"/>
      <c r="H488" s="10"/>
    </row>
    <row r="489" spans="1:8" ht="15">
      <c r="A489" s="1"/>
      <c r="B489" s="1"/>
      <c r="C489" s="1"/>
      <c r="D489" s="1"/>
      <c r="E489" s="1"/>
      <c r="F489" s="1"/>
      <c r="G489" s="14"/>
      <c r="H489" s="10"/>
    </row>
    <row r="490" spans="1:8" ht="15">
      <c r="A490" s="1"/>
      <c r="B490" s="1"/>
      <c r="C490" s="1"/>
      <c r="D490" s="1"/>
      <c r="E490" s="1"/>
      <c r="F490" s="1"/>
      <c r="G490" s="14"/>
      <c r="H490" s="10"/>
    </row>
    <row r="491" spans="1:8" ht="15">
      <c r="A491" s="1"/>
      <c r="B491" s="1"/>
      <c r="C491" s="1"/>
      <c r="D491" s="1"/>
      <c r="E491" s="1"/>
      <c r="F491" s="1"/>
      <c r="G491" s="14"/>
      <c r="H491" s="10"/>
    </row>
    <row r="492" spans="1:8" ht="15">
      <c r="A492" s="1"/>
      <c r="B492" s="1"/>
      <c r="C492" s="1"/>
      <c r="D492" s="1"/>
      <c r="E492" s="1"/>
      <c r="F492" s="1"/>
      <c r="G492" s="14"/>
      <c r="H492" s="10"/>
    </row>
    <row r="493" spans="1:8" ht="15">
      <c r="A493" s="1"/>
      <c r="B493" s="1"/>
      <c r="C493" s="1"/>
      <c r="D493" s="1"/>
      <c r="E493" s="1"/>
      <c r="F493" s="1"/>
      <c r="G493" s="14"/>
      <c r="H493" s="10"/>
    </row>
    <row r="494" spans="1:8" ht="15">
      <c r="A494" s="1"/>
      <c r="B494" s="1"/>
      <c r="C494" s="1"/>
      <c r="D494" s="1"/>
      <c r="E494" s="1"/>
      <c r="F494" s="1"/>
      <c r="G494" s="14"/>
      <c r="H494" s="10"/>
    </row>
    <row r="495" spans="1:8" ht="15">
      <c r="A495" s="1"/>
      <c r="B495" s="1"/>
      <c r="C495" s="1"/>
      <c r="D495" s="1"/>
      <c r="E495" s="1"/>
      <c r="F495" s="1"/>
      <c r="G495" s="14"/>
      <c r="H495" s="10"/>
    </row>
    <row r="496" spans="1:8" ht="15">
      <c r="A496" s="1"/>
      <c r="B496" s="1"/>
      <c r="C496" s="1"/>
      <c r="D496" s="1"/>
      <c r="E496" s="1"/>
      <c r="F496" s="1"/>
      <c r="G496" s="14"/>
      <c r="H496" s="10"/>
    </row>
    <row r="497" spans="1:8" ht="15">
      <c r="A497" s="1"/>
      <c r="B497" s="1"/>
      <c r="C497" s="1"/>
      <c r="D497" s="1"/>
      <c r="E497" s="1"/>
      <c r="F497" s="1"/>
      <c r="G497" s="14"/>
      <c r="H497" s="10"/>
    </row>
    <row r="498" spans="1:8" ht="15">
      <c r="A498" s="1"/>
      <c r="B498" s="1"/>
      <c r="C498" s="1"/>
      <c r="D498" s="1"/>
      <c r="E498" s="1"/>
      <c r="F498" s="1"/>
      <c r="G498" s="14"/>
      <c r="H498" s="10"/>
    </row>
    <row r="499" spans="1:8" ht="15">
      <c r="A499" s="1"/>
      <c r="B499" s="1"/>
      <c r="C499" s="1"/>
      <c r="D499" s="1"/>
      <c r="E499" s="1"/>
      <c r="F499" s="1"/>
      <c r="G499" s="14"/>
      <c r="H499" s="10"/>
    </row>
    <row r="500" spans="1:8" ht="15">
      <c r="A500" s="1"/>
      <c r="B500" s="1"/>
      <c r="C500" s="1"/>
      <c r="D500" s="1"/>
      <c r="E500" s="1"/>
      <c r="F500" s="1"/>
      <c r="G500" s="14"/>
      <c r="H500" s="10"/>
    </row>
    <row r="501" spans="1:8" ht="15">
      <c r="A501" s="1"/>
      <c r="B501" s="1"/>
      <c r="C501" s="1"/>
      <c r="D501" s="1"/>
      <c r="E501" s="1"/>
      <c r="F501" s="1"/>
      <c r="G501" s="14"/>
      <c r="H501" s="10"/>
    </row>
    <row r="502" spans="1:8" ht="15">
      <c r="A502" s="1"/>
      <c r="B502" s="1"/>
      <c r="C502" s="1"/>
      <c r="D502" s="1"/>
      <c r="E502" s="1"/>
      <c r="F502" s="1"/>
      <c r="G502" s="14"/>
      <c r="H502" s="10"/>
    </row>
    <row r="503" spans="1:8" ht="15">
      <c r="A503" s="1"/>
      <c r="B503" s="1"/>
      <c r="C503" s="1"/>
      <c r="D503" s="1"/>
      <c r="E503" s="1"/>
      <c r="F503" s="1"/>
      <c r="G503" s="14"/>
      <c r="H503" s="10"/>
    </row>
    <row r="504" spans="1:8" ht="15">
      <c r="A504" s="1"/>
      <c r="B504" s="1"/>
      <c r="C504" s="1"/>
      <c r="D504" s="1"/>
      <c r="E504" s="1"/>
      <c r="F504" s="1"/>
      <c r="G504" s="14"/>
      <c r="H504" s="10"/>
    </row>
    <row r="505" spans="1:8" ht="15">
      <c r="A505" s="1"/>
      <c r="B505" s="1"/>
      <c r="C505" s="1"/>
      <c r="D505" s="1"/>
      <c r="E505" s="1"/>
      <c r="F505" s="1"/>
      <c r="G505" s="14"/>
      <c r="H505" s="10"/>
    </row>
    <row r="506" spans="1:8" ht="15">
      <c r="A506" s="1"/>
      <c r="B506" s="1"/>
      <c r="C506" s="1"/>
      <c r="D506" s="1"/>
      <c r="E506" s="1"/>
      <c r="F506" s="1"/>
      <c r="G506" s="14"/>
      <c r="H506" s="10"/>
    </row>
    <row r="507" spans="1:8" ht="15">
      <c r="A507" s="1"/>
      <c r="B507" s="1"/>
      <c r="C507" s="1"/>
      <c r="D507" s="1"/>
      <c r="E507" s="1"/>
      <c r="F507" s="1"/>
      <c r="G507" s="14"/>
      <c r="H507" s="10"/>
    </row>
    <row r="508" spans="1:8" ht="15">
      <c r="A508" s="1"/>
      <c r="B508" s="1"/>
      <c r="C508" s="1"/>
      <c r="D508" s="1"/>
      <c r="E508" s="1"/>
      <c r="F508" s="1"/>
      <c r="G508" s="14"/>
      <c r="H508" s="10"/>
    </row>
    <row r="509" spans="1:8" ht="15">
      <c r="A509" s="1"/>
      <c r="B509" s="1"/>
      <c r="C509" s="1"/>
      <c r="D509" s="1"/>
      <c r="E509" s="1"/>
      <c r="F509" s="1"/>
      <c r="G509" s="14"/>
      <c r="H509" s="10"/>
    </row>
    <row r="510" spans="1:8" ht="15">
      <c r="A510" s="1"/>
      <c r="B510" s="1"/>
      <c r="C510" s="1"/>
      <c r="D510" s="1"/>
      <c r="E510" s="1"/>
      <c r="F510" s="1"/>
      <c r="G510" s="14"/>
      <c r="H510" s="10"/>
    </row>
    <row r="511" spans="1:8" ht="15">
      <c r="A511" s="1"/>
      <c r="B511" s="1"/>
      <c r="C511" s="1"/>
      <c r="D511" s="1"/>
      <c r="E511" s="1"/>
      <c r="F511" s="1"/>
      <c r="G511" s="14"/>
      <c r="H511" s="10"/>
    </row>
    <row r="512" spans="1:8" ht="15">
      <c r="A512" s="1"/>
      <c r="B512" s="1"/>
      <c r="C512" s="1"/>
      <c r="D512" s="1"/>
      <c r="E512" s="1"/>
      <c r="F512" s="1"/>
      <c r="G512" s="14"/>
      <c r="H512" s="10"/>
    </row>
    <row r="513" spans="1:8" ht="15">
      <c r="A513" s="1"/>
      <c r="B513" s="1"/>
      <c r="C513" s="1"/>
      <c r="D513" s="1"/>
      <c r="E513" s="1"/>
      <c r="F513" s="1"/>
      <c r="G513" s="14"/>
      <c r="H513" s="10"/>
    </row>
    <row r="514" spans="1:8" ht="15">
      <c r="A514" s="1"/>
      <c r="B514" s="1"/>
      <c r="C514" s="1"/>
      <c r="D514" s="1"/>
      <c r="E514" s="1"/>
      <c r="F514" s="1"/>
      <c r="G514" s="14"/>
      <c r="H514" s="10"/>
    </row>
    <row r="515" spans="1:8" ht="15">
      <c r="A515" s="1"/>
      <c r="B515" s="1"/>
      <c r="C515" s="1"/>
      <c r="D515" s="1"/>
      <c r="E515" s="1"/>
      <c r="F515" s="1"/>
      <c r="G515" s="14"/>
      <c r="H515" s="10"/>
    </row>
    <row r="516" spans="1:8" ht="15">
      <c r="A516" s="1"/>
      <c r="B516" s="1"/>
      <c r="C516" s="1"/>
      <c r="D516" s="1"/>
      <c r="E516" s="1"/>
      <c r="F516" s="1"/>
      <c r="G516" s="14"/>
      <c r="H516" s="10"/>
    </row>
    <row r="517" spans="1:8" ht="15">
      <c r="A517" s="1"/>
      <c r="B517" s="1"/>
      <c r="C517" s="1"/>
      <c r="D517" s="1"/>
      <c r="E517" s="1"/>
      <c r="F517" s="1"/>
      <c r="G517" s="14"/>
      <c r="H517" s="10"/>
    </row>
    <row r="518" spans="1:8" ht="15">
      <c r="A518" s="1"/>
      <c r="B518" s="1"/>
      <c r="C518" s="1"/>
      <c r="D518" s="1"/>
      <c r="E518" s="1"/>
      <c r="F518" s="1"/>
      <c r="G518" s="14"/>
      <c r="H518" s="10"/>
    </row>
    <row r="519" spans="1:8" ht="15">
      <c r="A519" s="1"/>
      <c r="B519" s="1"/>
      <c r="C519" s="1"/>
      <c r="D519" s="1"/>
      <c r="E519" s="1"/>
      <c r="F519" s="1"/>
      <c r="G519" s="14"/>
      <c r="H519" s="10"/>
    </row>
    <row r="520" spans="1:8" ht="15">
      <c r="A520" s="1"/>
      <c r="B520" s="1"/>
      <c r="C520" s="1"/>
      <c r="D520" s="1"/>
      <c r="E520" s="1"/>
      <c r="F520" s="1"/>
      <c r="G520" s="14"/>
      <c r="H520" s="10"/>
    </row>
    <row r="521" spans="1:8" ht="15">
      <c r="A521" s="1"/>
      <c r="B521" s="1"/>
      <c r="C521" s="1"/>
      <c r="D521" s="1"/>
      <c r="E521" s="1"/>
      <c r="F521" s="1"/>
      <c r="G521" s="14"/>
      <c r="H521" s="10"/>
    </row>
    <row r="522" spans="1:8" ht="15">
      <c r="A522" s="1"/>
      <c r="B522" s="1"/>
      <c r="C522" s="1"/>
      <c r="D522" s="1"/>
      <c r="E522" s="1"/>
      <c r="F522" s="1"/>
      <c r="G522" s="14"/>
      <c r="H522" s="10"/>
    </row>
    <row r="523" spans="1:8" ht="15">
      <c r="A523" s="1"/>
      <c r="B523" s="1"/>
      <c r="C523" s="1"/>
      <c r="D523" s="1"/>
      <c r="E523" s="1"/>
      <c r="F523" s="1"/>
      <c r="G523" s="14"/>
      <c r="H523" s="10"/>
    </row>
    <row r="524" spans="1:8" ht="15">
      <c r="A524" s="1"/>
      <c r="B524" s="1"/>
      <c r="C524" s="1"/>
      <c r="D524" s="1"/>
      <c r="E524" s="1"/>
      <c r="F524" s="1"/>
      <c r="G524" s="14"/>
      <c r="H524" s="10"/>
    </row>
    <row r="525" spans="1:8" ht="15">
      <c r="A525" s="1"/>
      <c r="B525" s="1"/>
      <c r="C525" s="1"/>
      <c r="D525" s="1"/>
      <c r="E525" s="1"/>
      <c r="F525" s="1"/>
      <c r="G525" s="14"/>
      <c r="H525" s="10"/>
    </row>
    <row r="526" spans="1:8" ht="15">
      <c r="A526" s="1"/>
      <c r="B526" s="1"/>
      <c r="C526" s="1"/>
      <c r="D526" s="1"/>
      <c r="E526" s="1"/>
      <c r="F526" s="1"/>
      <c r="G526" s="14"/>
      <c r="H526" s="10"/>
    </row>
    <row r="527" spans="1:8" ht="15">
      <c r="A527" s="1"/>
      <c r="B527" s="1"/>
      <c r="C527" s="1"/>
      <c r="D527" s="1"/>
      <c r="E527" s="1"/>
      <c r="F527" s="1"/>
      <c r="G527" s="14"/>
      <c r="H527" s="10"/>
    </row>
    <row r="528" spans="1:8" ht="15">
      <c r="A528" s="1"/>
      <c r="B528" s="1"/>
      <c r="C528" s="1"/>
      <c r="D528" s="1"/>
      <c r="E528" s="1"/>
      <c r="F528" s="1"/>
      <c r="G528" s="14"/>
      <c r="H528" s="10"/>
    </row>
    <row r="529" spans="1:8" ht="15">
      <c r="A529" s="1"/>
      <c r="B529" s="1"/>
      <c r="C529" s="1"/>
      <c r="D529" s="1"/>
      <c r="E529" s="1"/>
      <c r="F529" s="1"/>
      <c r="G529" s="14"/>
      <c r="H529" s="10"/>
    </row>
    <row r="530" spans="1:8" ht="15">
      <c r="A530" s="1"/>
      <c r="B530" s="1"/>
      <c r="C530" s="1"/>
      <c r="D530" s="1"/>
      <c r="E530" s="1"/>
      <c r="F530" s="1"/>
      <c r="G530" s="14"/>
      <c r="H530" s="10"/>
    </row>
    <row r="531" spans="1:8" ht="15">
      <c r="A531" s="1"/>
      <c r="B531" s="1"/>
      <c r="C531" s="1"/>
      <c r="D531" s="1"/>
      <c r="E531" s="1"/>
      <c r="F531" s="1"/>
      <c r="G531" s="14"/>
      <c r="H531" s="10"/>
    </row>
    <row r="532" spans="1:8" ht="15">
      <c r="A532" s="1"/>
      <c r="B532" s="1"/>
      <c r="C532" s="1"/>
      <c r="D532" s="1"/>
      <c r="E532" s="1"/>
      <c r="F532" s="1"/>
      <c r="G532" s="14"/>
      <c r="H532" s="10"/>
    </row>
    <row r="533" spans="1:8" ht="15">
      <c r="A533" s="1"/>
      <c r="B533" s="1"/>
      <c r="C533" s="1"/>
      <c r="D533" s="1"/>
      <c r="E533" s="1"/>
      <c r="F533" s="1"/>
      <c r="G533" s="14"/>
      <c r="H533" s="10"/>
    </row>
    <row r="534" spans="1:8" ht="15">
      <c r="A534" s="1"/>
      <c r="B534" s="1"/>
      <c r="C534" s="1"/>
      <c r="D534" s="1"/>
      <c r="E534" s="1"/>
      <c r="F534" s="1"/>
      <c r="G534" s="14"/>
      <c r="H534" s="10"/>
    </row>
    <row r="535" spans="1:8" ht="15">
      <c r="A535" s="1"/>
      <c r="B535" s="1"/>
      <c r="C535" s="1"/>
      <c r="D535" s="1"/>
      <c r="E535" s="1"/>
      <c r="F535" s="1"/>
      <c r="G535" s="14"/>
      <c r="H535" s="10"/>
    </row>
    <row r="536" spans="1:8" ht="15">
      <c r="A536" s="1"/>
      <c r="B536" s="1"/>
      <c r="C536" s="1"/>
      <c r="D536" s="1"/>
      <c r="E536" s="1"/>
      <c r="F536" s="1"/>
      <c r="G536" s="14"/>
      <c r="H536" s="10"/>
    </row>
    <row r="537" spans="1:8" ht="15">
      <c r="A537" s="1"/>
      <c r="B537" s="1"/>
      <c r="C537" s="1"/>
      <c r="D537" s="1"/>
      <c r="E537" s="1"/>
      <c r="F537" s="1"/>
      <c r="G537" s="14"/>
      <c r="H537" s="10"/>
    </row>
    <row r="538" spans="1:8" ht="15">
      <c r="A538" s="1"/>
      <c r="B538" s="1"/>
      <c r="C538" s="1"/>
      <c r="D538" s="1"/>
      <c r="E538" s="1"/>
      <c r="F538" s="1"/>
      <c r="G538" s="14"/>
      <c r="H538" s="10"/>
    </row>
    <row r="539" spans="1:8" ht="15">
      <c r="A539" s="1"/>
      <c r="B539" s="1"/>
      <c r="C539" s="1"/>
      <c r="D539" s="1"/>
      <c r="E539" s="1"/>
      <c r="F539" s="1"/>
      <c r="G539" s="14"/>
      <c r="H539" s="10"/>
    </row>
    <row r="540" spans="1:8" ht="15">
      <c r="A540" s="1"/>
      <c r="B540" s="1"/>
      <c r="C540" s="1"/>
      <c r="D540" s="1"/>
      <c r="E540" s="1"/>
      <c r="F540" s="1"/>
      <c r="G540" s="14"/>
      <c r="H540" s="10"/>
    </row>
    <row r="541" spans="1:8" ht="15">
      <c r="A541" s="1"/>
      <c r="B541" s="1"/>
      <c r="C541" s="1"/>
      <c r="D541" s="1"/>
      <c r="E541" s="1"/>
      <c r="F541" s="1"/>
      <c r="G541" s="14"/>
      <c r="H541" s="10"/>
    </row>
    <row r="542" spans="1:8" ht="15">
      <c r="A542" s="1"/>
      <c r="B542" s="1"/>
      <c r="C542" s="1"/>
      <c r="D542" s="1"/>
      <c r="E542" s="1"/>
      <c r="F542" s="1"/>
      <c r="G542" s="14"/>
      <c r="H542" s="10"/>
    </row>
    <row r="543" spans="1:8" ht="15">
      <c r="A543" s="1"/>
      <c r="B543" s="1"/>
      <c r="C543" s="1"/>
      <c r="D543" s="1"/>
      <c r="E543" s="1"/>
      <c r="F543" s="1"/>
      <c r="G543" s="14"/>
      <c r="H543" s="10"/>
    </row>
    <row r="544" spans="1:8" ht="15">
      <c r="A544" s="1"/>
      <c r="B544" s="1"/>
      <c r="C544" s="1"/>
      <c r="D544" s="1"/>
      <c r="E544" s="1"/>
      <c r="F544" s="1"/>
      <c r="G544" s="14"/>
      <c r="H544" s="10"/>
    </row>
    <row r="545" spans="1:8" ht="15">
      <c r="A545" s="1"/>
      <c r="B545" s="1"/>
      <c r="C545" s="1"/>
      <c r="D545" s="1"/>
      <c r="E545" s="1"/>
      <c r="F545" s="1"/>
      <c r="G545" s="14"/>
      <c r="H545" s="10"/>
    </row>
    <row r="546" spans="1:8" ht="15">
      <c r="A546" s="1"/>
      <c r="B546" s="1"/>
      <c r="C546" s="1"/>
      <c r="D546" s="1"/>
      <c r="E546" s="1"/>
      <c r="F546" s="1"/>
      <c r="G546" s="14"/>
      <c r="H546" s="10"/>
    </row>
    <row r="547" spans="1:8" ht="15">
      <c r="A547" s="1"/>
      <c r="B547" s="1"/>
      <c r="C547" s="1"/>
      <c r="D547" s="1"/>
      <c r="E547" s="1"/>
      <c r="F547" s="1"/>
      <c r="G547" s="14"/>
      <c r="H547" s="10"/>
    </row>
    <row r="548" spans="1:8" ht="15">
      <c r="A548" s="1"/>
      <c r="B548" s="1"/>
      <c r="C548" s="1"/>
      <c r="D548" s="1"/>
      <c r="E548" s="1"/>
      <c r="F548" s="1"/>
      <c r="G548" s="14"/>
      <c r="H548" s="10"/>
    </row>
    <row r="549" spans="1:8" ht="15">
      <c r="A549" s="1"/>
      <c r="B549" s="1"/>
      <c r="C549" s="1"/>
      <c r="D549" s="1"/>
      <c r="E549" s="1"/>
      <c r="F549" s="1"/>
      <c r="G549" s="14"/>
      <c r="H549" s="10"/>
    </row>
    <row r="550" spans="1:8" ht="15">
      <c r="A550" s="1"/>
      <c r="B550" s="1"/>
      <c r="C550" s="1"/>
      <c r="D550" s="1"/>
      <c r="E550" s="1"/>
      <c r="F550" s="1"/>
      <c r="G550" s="14"/>
      <c r="H550" s="10"/>
    </row>
    <row r="551" spans="1:8" ht="15">
      <c r="A551" s="1"/>
      <c r="B551" s="1"/>
      <c r="C551" s="1"/>
      <c r="D551" s="1"/>
      <c r="E551" s="1"/>
      <c r="F551" s="1"/>
      <c r="G551" s="14"/>
      <c r="H551" s="10"/>
    </row>
    <row r="552" spans="1:8" ht="15">
      <c r="A552" s="1"/>
      <c r="B552" s="1"/>
      <c r="C552" s="1"/>
      <c r="D552" s="1"/>
      <c r="E552" s="1"/>
      <c r="F552" s="1"/>
      <c r="G552" s="14"/>
      <c r="H552" s="10"/>
    </row>
    <row r="553" spans="1:8" ht="15">
      <c r="A553" s="1"/>
      <c r="B553" s="1"/>
      <c r="C553" s="1"/>
      <c r="D553" s="1"/>
      <c r="E553" s="1"/>
      <c r="F553" s="1"/>
      <c r="G553" s="14"/>
      <c r="H553" s="10"/>
    </row>
    <row r="554" spans="1:8" ht="15">
      <c r="A554" s="1"/>
      <c r="B554" s="1"/>
      <c r="C554" s="1"/>
      <c r="D554" s="1"/>
      <c r="E554" s="1"/>
      <c r="F554" s="1"/>
      <c r="G554" s="14"/>
      <c r="H554" s="10"/>
    </row>
    <row r="555" spans="1:8" ht="15">
      <c r="A555" s="1"/>
      <c r="B555" s="1"/>
      <c r="C555" s="1"/>
      <c r="D555" s="1"/>
      <c r="E555" s="1"/>
      <c r="F555" s="1"/>
      <c r="G555" s="14"/>
      <c r="H555" s="10"/>
    </row>
    <row r="556" spans="1:8" ht="15">
      <c r="A556" s="1"/>
      <c r="B556" s="1"/>
      <c r="C556" s="1"/>
      <c r="D556" s="1"/>
      <c r="E556" s="1"/>
      <c r="F556" s="1"/>
      <c r="G556" s="14"/>
      <c r="H556" s="10"/>
    </row>
    <row r="557" spans="1:8" ht="15">
      <c r="A557" s="1"/>
      <c r="B557" s="1"/>
      <c r="C557" s="1"/>
      <c r="D557" s="1"/>
      <c r="E557" s="1"/>
      <c r="F557" s="1"/>
      <c r="G557" s="14"/>
      <c r="H557" s="10"/>
    </row>
    <row r="558" spans="1:8" ht="15">
      <c r="A558" s="1"/>
      <c r="B558" s="1"/>
      <c r="C558" s="1"/>
      <c r="D558" s="1"/>
      <c r="E558" s="1"/>
      <c r="F558" s="1"/>
      <c r="G558" s="14"/>
      <c r="H558" s="10"/>
    </row>
    <row r="559" spans="1:8" ht="15">
      <c r="A559" s="1"/>
      <c r="B559" s="1"/>
      <c r="C559" s="1"/>
      <c r="D559" s="1"/>
      <c r="E559" s="1"/>
      <c r="F559" s="1"/>
      <c r="G559" s="14"/>
      <c r="H559" s="10"/>
    </row>
    <row r="560" spans="1:8" ht="15">
      <c r="A560" s="1"/>
      <c r="B560" s="1"/>
      <c r="C560" s="1"/>
      <c r="D560" s="1"/>
      <c r="E560" s="1"/>
      <c r="F560" s="1"/>
      <c r="G560" s="14"/>
      <c r="H560" s="10"/>
    </row>
    <row r="561" spans="1:8" ht="15">
      <c r="A561" s="1"/>
      <c r="B561" s="1"/>
      <c r="C561" s="1"/>
      <c r="D561" s="1"/>
      <c r="E561" s="1"/>
      <c r="F561" s="1"/>
      <c r="G561" s="14"/>
      <c r="H561" s="10"/>
    </row>
    <row r="562" spans="1:8" ht="15">
      <c r="A562" s="1"/>
      <c r="B562" s="1"/>
      <c r="C562" s="1"/>
      <c r="D562" s="1"/>
      <c r="E562" s="1"/>
      <c r="F562" s="1"/>
      <c r="G562" s="14"/>
      <c r="H562" s="10"/>
    </row>
    <row r="563" spans="1:8" ht="15">
      <c r="A563" s="1"/>
      <c r="B563" s="1"/>
      <c r="C563" s="1"/>
      <c r="D563" s="1"/>
      <c r="E563" s="1"/>
      <c r="F563" s="1"/>
      <c r="G563" s="14"/>
      <c r="H563" s="10"/>
    </row>
    <row r="564" spans="1:8" ht="15">
      <c r="A564" s="1"/>
      <c r="B564" s="1"/>
      <c r="C564" s="1"/>
      <c r="D564" s="1"/>
      <c r="E564" s="1"/>
      <c r="F564" s="1"/>
      <c r="G564" s="14"/>
      <c r="H564" s="10"/>
    </row>
    <row r="565" spans="1:8" ht="15">
      <c r="A565" s="1"/>
      <c r="B565" s="1"/>
      <c r="C565" s="1"/>
      <c r="D565" s="1"/>
      <c r="E565" s="1"/>
      <c r="F565" s="1"/>
      <c r="G565" s="14"/>
      <c r="H565" s="10"/>
    </row>
    <row r="566" spans="1:8" ht="15">
      <c r="A566" s="1"/>
      <c r="B566" s="1"/>
      <c r="C566" s="1"/>
      <c r="D566" s="1"/>
      <c r="E566" s="1"/>
      <c r="F566" s="1"/>
      <c r="G566" s="14"/>
      <c r="H566" s="10"/>
    </row>
    <row r="567" spans="1:8" ht="15">
      <c r="A567" s="1"/>
      <c r="B567" s="1"/>
      <c r="C567" s="1"/>
      <c r="D567" s="1"/>
      <c r="E567" s="1"/>
      <c r="F567" s="1"/>
      <c r="G567" s="14"/>
      <c r="H567" s="10"/>
    </row>
    <row r="568" spans="1:8" ht="15">
      <c r="A568" s="1"/>
      <c r="B568" s="1"/>
      <c r="C568" s="1"/>
      <c r="D568" s="1"/>
      <c r="E568" s="1"/>
      <c r="F568" s="1"/>
      <c r="G568" s="14"/>
      <c r="H568" s="10"/>
    </row>
    <row r="569" spans="1:8" ht="15">
      <c r="A569" s="1"/>
      <c r="B569" s="1"/>
      <c r="C569" s="1"/>
      <c r="D569" s="1"/>
      <c r="E569" s="1"/>
      <c r="F569" s="1"/>
      <c r="G569" s="14"/>
      <c r="H569" s="10"/>
    </row>
    <row r="570" spans="1:8" ht="15">
      <c r="A570" s="1"/>
      <c r="B570" s="1"/>
      <c r="C570" s="1"/>
      <c r="D570" s="1"/>
      <c r="E570" s="1"/>
      <c r="F570" s="1"/>
      <c r="G570" s="14"/>
      <c r="H570" s="10"/>
    </row>
    <row r="571" spans="1:8" ht="15">
      <c r="A571" s="1"/>
      <c r="B571" s="1"/>
      <c r="C571" s="1"/>
      <c r="D571" s="1"/>
      <c r="E571" s="1"/>
      <c r="F571" s="1"/>
      <c r="G571" s="14"/>
      <c r="H571" s="10"/>
    </row>
    <row r="572" spans="1:8" ht="15">
      <c r="A572" s="1"/>
      <c r="B572" s="1"/>
      <c r="C572" s="1"/>
      <c r="D572" s="1"/>
      <c r="E572" s="1"/>
      <c r="F572" s="1"/>
      <c r="G572" s="14"/>
      <c r="H572" s="10"/>
    </row>
    <row r="573" spans="1:8" ht="15">
      <c r="A573" s="1"/>
      <c r="B573" s="1"/>
      <c r="C573" s="1"/>
      <c r="D573" s="1"/>
      <c r="E573" s="1"/>
      <c r="F573" s="1"/>
      <c r="G573" s="14"/>
      <c r="H573" s="10"/>
    </row>
    <row r="574" spans="1:8" ht="15">
      <c r="A574" s="1"/>
      <c r="B574" s="1"/>
      <c r="C574" s="1"/>
      <c r="D574" s="1"/>
      <c r="E574" s="1"/>
      <c r="F574" s="1"/>
      <c r="G574" s="14"/>
      <c r="H574" s="10"/>
    </row>
    <row r="575" spans="1:8" ht="15">
      <c r="A575" s="1"/>
      <c r="B575" s="1"/>
      <c r="C575" s="1"/>
      <c r="D575" s="1"/>
      <c r="E575" s="1"/>
      <c r="F575" s="1"/>
      <c r="G575" s="14"/>
      <c r="H575" s="10"/>
    </row>
    <row r="576" spans="1:8" ht="15">
      <c r="A576" s="1"/>
      <c r="B576" s="1"/>
      <c r="C576" s="1"/>
      <c r="D576" s="1"/>
      <c r="E576" s="1"/>
      <c r="F576" s="1"/>
      <c r="G576" s="14"/>
      <c r="H576" s="10"/>
    </row>
    <row r="577" spans="1:8" ht="15">
      <c r="A577" s="1"/>
      <c r="B577" s="1"/>
      <c r="C577" s="1"/>
      <c r="D577" s="1"/>
      <c r="E577" s="1"/>
      <c r="F577" s="1"/>
      <c r="G577" s="14"/>
      <c r="H577" s="10"/>
    </row>
    <row r="578" spans="1:8" ht="15">
      <c r="A578" s="1"/>
      <c r="B578" s="1"/>
      <c r="C578" s="1"/>
      <c r="D578" s="1"/>
      <c r="E578" s="1"/>
      <c r="F578" s="1"/>
      <c r="G578" s="14"/>
      <c r="H578" s="10"/>
    </row>
    <row r="579" spans="1:8" ht="15">
      <c r="A579" s="1"/>
      <c r="B579" s="1"/>
      <c r="C579" s="1"/>
      <c r="D579" s="1"/>
      <c r="E579" s="1"/>
      <c r="F579" s="1"/>
      <c r="G579" s="14"/>
      <c r="H579" s="10"/>
    </row>
    <row r="580" spans="1:8" ht="15">
      <c r="A580" s="1"/>
      <c r="B580" s="1"/>
      <c r="C580" s="1"/>
      <c r="D580" s="1"/>
      <c r="E580" s="1"/>
      <c r="F580" s="1"/>
      <c r="G580" s="14"/>
      <c r="H580" s="10"/>
    </row>
    <row r="581" spans="1:8" ht="15">
      <c r="A581" s="1"/>
      <c r="B581" s="1"/>
      <c r="C581" s="1"/>
      <c r="D581" s="1"/>
      <c r="E581" s="1"/>
      <c r="F581" s="1"/>
      <c r="G581" s="14"/>
      <c r="H581" s="10"/>
    </row>
    <row r="582" spans="1:8" ht="15">
      <c r="A582" s="1"/>
      <c r="B582" s="1"/>
      <c r="C582" s="1"/>
      <c r="D582" s="1"/>
      <c r="E582" s="1"/>
      <c r="F582" s="1"/>
      <c r="G582" s="14"/>
      <c r="H582" s="10"/>
    </row>
    <row r="583" spans="1:8" ht="15">
      <c r="A583" s="1"/>
      <c r="B583" s="1"/>
      <c r="C583" s="1"/>
      <c r="D583" s="1"/>
      <c r="E583" s="1"/>
      <c r="F583" s="1"/>
      <c r="G583" s="14"/>
      <c r="H583" s="10"/>
    </row>
    <row r="584" spans="1:8" ht="15">
      <c r="A584" s="1"/>
      <c r="B584" s="1"/>
      <c r="C584" s="1"/>
      <c r="D584" s="1"/>
      <c r="E584" s="1"/>
      <c r="F584" s="1"/>
      <c r="G584" s="14"/>
      <c r="H584" s="10"/>
    </row>
    <row r="585" spans="1:8" ht="15">
      <c r="A585" s="1"/>
      <c r="B585" s="1"/>
      <c r="C585" s="1"/>
      <c r="D585" s="1"/>
      <c r="E585" s="1"/>
      <c r="F585" s="1"/>
      <c r="G585" s="14"/>
      <c r="H585" s="10"/>
    </row>
    <row r="586" spans="1:8" ht="15">
      <c r="A586" s="1"/>
      <c r="B586" s="1"/>
      <c r="C586" s="1"/>
      <c r="D586" s="1"/>
      <c r="E586" s="1"/>
      <c r="F586" s="1"/>
      <c r="G586" s="14"/>
      <c r="H586" s="10"/>
    </row>
    <row r="587" spans="1:8" ht="15">
      <c r="A587" s="1"/>
      <c r="B587" s="1"/>
      <c r="C587" s="1"/>
      <c r="D587" s="1"/>
      <c r="E587" s="1"/>
      <c r="F587" s="1"/>
      <c r="G587" s="14"/>
      <c r="H587" s="10"/>
    </row>
    <row r="588" spans="1:8" ht="15">
      <c r="A588" s="1"/>
      <c r="B588" s="1"/>
      <c r="C588" s="1"/>
      <c r="D588" s="1"/>
      <c r="E588" s="1"/>
      <c r="F588" s="1"/>
      <c r="G588" s="14"/>
      <c r="H588" s="10"/>
    </row>
    <row r="589" spans="1:8" ht="15">
      <c r="A589" s="1"/>
      <c r="B589" s="1"/>
      <c r="C589" s="1"/>
      <c r="D589" s="1"/>
      <c r="E589" s="1"/>
      <c r="F589" s="1"/>
      <c r="G589" s="14"/>
      <c r="H589" s="10"/>
    </row>
    <row r="590" spans="1:8" ht="15">
      <c r="A590" s="1"/>
      <c r="B590" s="1"/>
      <c r="C590" s="1"/>
      <c r="D590" s="1"/>
      <c r="E590" s="1"/>
      <c r="F590" s="1"/>
      <c r="G590" s="14"/>
      <c r="H590" s="10"/>
    </row>
    <row r="591" spans="1:8" ht="15">
      <c r="A591" s="1"/>
      <c r="B591" s="1"/>
      <c r="C591" s="1"/>
      <c r="D591" s="1"/>
      <c r="E591" s="1"/>
      <c r="F591" s="1"/>
      <c r="G591" s="14"/>
      <c r="H591" s="10"/>
    </row>
    <row r="592" spans="1:8" ht="15">
      <c r="A592" s="1"/>
      <c r="B592" s="1"/>
      <c r="C592" s="1"/>
      <c r="D592" s="1"/>
      <c r="E592" s="1"/>
      <c r="F592" s="1"/>
      <c r="G592" s="14"/>
      <c r="H592" s="10"/>
    </row>
    <row r="593" spans="1:8" ht="15">
      <c r="A593" s="1"/>
      <c r="B593" s="1"/>
      <c r="C593" s="1"/>
      <c r="D593" s="1"/>
      <c r="E593" s="1"/>
      <c r="F593" s="1"/>
      <c r="G593" s="14"/>
      <c r="H593" s="10"/>
    </row>
    <row r="594" spans="1:8" ht="15">
      <c r="A594" s="1"/>
      <c r="B594" s="1"/>
      <c r="C594" s="1"/>
      <c r="D594" s="1"/>
      <c r="E594" s="1"/>
      <c r="F594" s="1"/>
      <c r="G594" s="14"/>
      <c r="H594" s="10"/>
    </row>
    <row r="595" spans="1:8" ht="15">
      <c r="A595" s="1"/>
      <c r="B595" s="1"/>
      <c r="C595" s="1"/>
      <c r="D595" s="1"/>
      <c r="E595" s="1"/>
      <c r="F595" s="1"/>
      <c r="G595" s="14"/>
      <c r="H595" s="10"/>
    </row>
    <row r="596" spans="1:8" ht="15">
      <c r="A596" s="1"/>
      <c r="B596" s="1"/>
      <c r="C596" s="1"/>
      <c r="D596" s="1"/>
      <c r="E596" s="1"/>
      <c r="F596" s="1"/>
      <c r="G596" s="14"/>
      <c r="H596" s="10"/>
    </row>
    <row r="597" spans="1:8" ht="15">
      <c r="A597" s="1"/>
      <c r="B597" s="1"/>
      <c r="C597" s="1"/>
      <c r="D597" s="1"/>
      <c r="E597" s="1"/>
      <c r="F597" s="1"/>
      <c r="G597" s="14"/>
      <c r="H597" s="10"/>
    </row>
    <row r="598" spans="1:8" ht="15">
      <c r="A598" s="1"/>
      <c r="B598" s="1"/>
      <c r="C598" s="1"/>
      <c r="D598" s="1"/>
      <c r="E598" s="1"/>
      <c r="F598" s="1"/>
      <c r="G598" s="14"/>
      <c r="H598" s="10"/>
    </row>
    <row r="599" spans="1:8" ht="15">
      <c r="A599" s="1"/>
      <c r="B599" s="1"/>
      <c r="C599" s="1"/>
      <c r="D599" s="1"/>
      <c r="E599" s="1"/>
      <c r="F599" s="1"/>
      <c r="G599" s="14"/>
      <c r="H599" s="10"/>
    </row>
    <row r="600" spans="1:8" ht="15">
      <c r="A600" s="1"/>
      <c r="B600" s="1"/>
      <c r="C600" s="1"/>
      <c r="D600" s="1"/>
      <c r="E600" s="1"/>
      <c r="F600" s="1"/>
      <c r="G600" s="14"/>
      <c r="H600" s="10"/>
    </row>
    <row r="601" spans="1:8" ht="15">
      <c r="A601" s="1"/>
      <c r="B601" s="1"/>
      <c r="C601" s="1"/>
      <c r="D601" s="1"/>
      <c r="E601" s="1"/>
      <c r="F601" s="1"/>
      <c r="G601" s="14"/>
      <c r="H601" s="10"/>
    </row>
    <row r="602" spans="1:8" ht="15">
      <c r="A602" s="1"/>
      <c r="B602" s="1"/>
      <c r="C602" s="1"/>
      <c r="D602" s="1"/>
      <c r="E602" s="1"/>
      <c r="F602" s="1"/>
      <c r="G602" s="14"/>
      <c r="H602" s="10"/>
    </row>
    <row r="603" spans="1:8" ht="15">
      <c r="A603" s="1"/>
      <c r="B603" s="1"/>
      <c r="C603" s="1"/>
      <c r="D603" s="1"/>
      <c r="E603" s="1"/>
      <c r="F603" s="1"/>
      <c r="G603" s="14"/>
      <c r="H603" s="10"/>
    </row>
    <row r="604" spans="1:8" ht="15">
      <c r="A604" s="1"/>
      <c r="B604" s="1"/>
      <c r="C604" s="1"/>
      <c r="D604" s="1"/>
      <c r="E604" s="1"/>
      <c r="F604" s="1"/>
      <c r="G604" s="14"/>
      <c r="H604" s="10"/>
    </row>
    <row r="605" spans="1:8" ht="15">
      <c r="A605" s="1"/>
      <c r="B605" s="1"/>
      <c r="C605" s="1"/>
      <c r="D605" s="1"/>
      <c r="E605" s="1"/>
      <c r="F605" s="1"/>
      <c r="G605" s="14"/>
      <c r="H605" s="10"/>
    </row>
    <row r="606" spans="1:8" ht="15">
      <c r="A606" s="1"/>
      <c r="B606" s="1"/>
      <c r="C606" s="1"/>
      <c r="D606" s="1"/>
      <c r="E606" s="1"/>
      <c r="F606" s="1"/>
      <c r="G606" s="14"/>
      <c r="H606" s="10"/>
    </row>
    <row r="607" spans="1:8" ht="15">
      <c r="A607" s="1"/>
      <c r="B607" s="1"/>
      <c r="C607" s="1"/>
      <c r="D607" s="1"/>
      <c r="E607" s="1"/>
      <c r="F607" s="1"/>
      <c r="G607" s="14"/>
      <c r="H607" s="10"/>
    </row>
    <row r="608" spans="1:8" ht="15">
      <c r="A608" s="1"/>
      <c r="B608" s="1"/>
      <c r="C608" s="1"/>
      <c r="D608" s="1"/>
      <c r="E608" s="1"/>
      <c r="F608" s="1"/>
      <c r="G608" s="14"/>
      <c r="H608" s="10"/>
    </row>
    <row r="609" spans="1:8" ht="15">
      <c r="A609" s="1"/>
      <c r="B609" s="1"/>
      <c r="C609" s="1"/>
      <c r="D609" s="1"/>
      <c r="E609" s="1"/>
      <c r="F609" s="1"/>
      <c r="G609" s="14"/>
      <c r="H609" s="10"/>
    </row>
    <row r="610" spans="1:8" ht="15">
      <c r="A610" s="1"/>
      <c r="B610" s="1"/>
      <c r="C610" s="1"/>
      <c r="D610" s="1"/>
      <c r="E610" s="1"/>
      <c r="F610" s="1"/>
      <c r="G610" s="14"/>
      <c r="H610" s="10"/>
    </row>
    <row r="611" spans="1:8" ht="15">
      <c r="A611" s="1"/>
      <c r="B611" s="1"/>
      <c r="C611" s="1"/>
      <c r="D611" s="1"/>
      <c r="E611" s="1"/>
      <c r="F611" s="1"/>
      <c r="G611" s="14"/>
      <c r="H611" s="10"/>
    </row>
    <row r="612" spans="1:8" ht="15">
      <c r="A612" s="1"/>
      <c r="B612" s="1"/>
      <c r="C612" s="1"/>
      <c r="D612" s="1"/>
      <c r="E612" s="1"/>
      <c r="F612" s="1"/>
      <c r="G612" s="14"/>
      <c r="H612" s="10"/>
    </row>
    <row r="613" spans="1:8" ht="15">
      <c r="A613" s="1"/>
      <c r="B613" s="1"/>
      <c r="C613" s="1"/>
      <c r="D613" s="1"/>
      <c r="E613" s="1"/>
      <c r="F613" s="1"/>
      <c r="G613" s="14"/>
      <c r="H613" s="10"/>
    </row>
    <row r="614" spans="1:8" ht="15">
      <c r="A614" s="1"/>
      <c r="B614" s="1"/>
      <c r="C614" s="1"/>
      <c r="D614" s="1"/>
      <c r="E614" s="1"/>
      <c r="F614" s="1"/>
      <c r="G614" s="14"/>
      <c r="H614" s="10"/>
    </row>
    <row r="615" spans="1:8" ht="15">
      <c r="A615" s="1"/>
      <c r="B615" s="1"/>
      <c r="C615" s="1"/>
      <c r="D615" s="1"/>
      <c r="E615" s="1"/>
      <c r="F615" s="1"/>
      <c r="G615" s="14"/>
      <c r="H615" s="10"/>
    </row>
    <row r="616" spans="1:8" ht="15">
      <c r="A616" s="1"/>
      <c r="B616" s="1"/>
      <c r="C616" s="1"/>
      <c r="D616" s="1"/>
      <c r="E616" s="1"/>
      <c r="F616" s="1"/>
      <c r="G616" s="14"/>
      <c r="H616" s="10"/>
    </row>
    <row r="617" spans="1:8" ht="15">
      <c r="A617" s="1"/>
      <c r="B617" s="1"/>
      <c r="C617" s="1"/>
      <c r="D617" s="1"/>
      <c r="E617" s="1"/>
      <c r="F617" s="1"/>
      <c r="G617" s="14"/>
      <c r="H617" s="10"/>
    </row>
    <row r="618" spans="1:8" ht="15">
      <c r="A618" s="1"/>
      <c r="B618" s="1"/>
      <c r="C618" s="1"/>
      <c r="D618" s="1"/>
      <c r="E618" s="1"/>
      <c r="F618" s="1"/>
      <c r="G618" s="14"/>
      <c r="H618" s="10"/>
    </row>
    <row r="619" spans="1:8" ht="15">
      <c r="A619" s="1"/>
      <c r="B619" s="1"/>
      <c r="C619" s="1"/>
      <c r="D619" s="1"/>
      <c r="E619" s="1"/>
      <c r="F619" s="1"/>
      <c r="G619" s="14"/>
      <c r="H619" s="10"/>
    </row>
    <row r="620" spans="1:8" ht="15">
      <c r="A620" s="1"/>
      <c r="B620" s="1"/>
      <c r="C620" s="1"/>
      <c r="D620" s="1"/>
      <c r="E620" s="1"/>
      <c r="F620" s="1"/>
      <c r="G620" s="14"/>
      <c r="H620" s="10"/>
    </row>
    <row r="621" spans="1:8" ht="15">
      <c r="A621" s="1"/>
      <c r="B621" s="1"/>
      <c r="C621" s="1"/>
      <c r="D621" s="1"/>
      <c r="E621" s="1"/>
      <c r="F621" s="1"/>
      <c r="G621" s="14"/>
      <c r="H621" s="10"/>
    </row>
    <row r="622" spans="1:8" ht="15">
      <c r="A622" s="1"/>
      <c r="B622" s="1"/>
      <c r="C622" s="1"/>
      <c r="D622" s="1"/>
      <c r="E622" s="1"/>
      <c r="F622" s="1"/>
      <c r="G622" s="14"/>
      <c r="H622" s="10"/>
    </row>
    <row r="623" spans="1:8" ht="15">
      <c r="A623" s="1"/>
      <c r="B623" s="1"/>
      <c r="C623" s="1"/>
      <c r="D623" s="1"/>
      <c r="E623" s="1"/>
      <c r="F623" s="1"/>
      <c r="G623" s="14"/>
      <c r="H623" s="10"/>
    </row>
    <row r="624" spans="1:8" ht="15">
      <c r="A624" s="1"/>
      <c r="B624" s="1"/>
      <c r="C624" s="1"/>
      <c r="D624" s="1"/>
      <c r="E624" s="1"/>
      <c r="F624" s="1"/>
      <c r="G624" s="14"/>
      <c r="H624" s="10"/>
    </row>
    <row r="625" spans="1:8" ht="15">
      <c r="A625" s="1"/>
      <c r="B625" s="1"/>
      <c r="C625" s="1"/>
      <c r="D625" s="1"/>
      <c r="E625" s="1"/>
      <c r="F625" s="1"/>
      <c r="G625" s="14"/>
      <c r="H625" s="10"/>
    </row>
    <row r="626" spans="1:8" ht="15">
      <c r="A626" s="1"/>
      <c r="B626" s="1"/>
      <c r="C626" s="1"/>
      <c r="D626" s="1"/>
      <c r="E626" s="1"/>
      <c r="F626" s="1"/>
      <c r="G626" s="14"/>
      <c r="H626" s="10"/>
    </row>
    <row r="627" spans="1:8" ht="15">
      <c r="A627" s="1"/>
      <c r="B627" s="1"/>
      <c r="C627" s="1"/>
      <c r="D627" s="1"/>
      <c r="E627" s="1"/>
      <c r="F627" s="1"/>
      <c r="G627" s="14"/>
      <c r="H627" s="10"/>
    </row>
    <row r="628" spans="1:8" ht="15">
      <c r="A628" s="1"/>
      <c r="B628" s="1"/>
      <c r="C628" s="1"/>
      <c r="D628" s="1"/>
      <c r="E628" s="1"/>
      <c r="F628" s="1"/>
      <c r="G628" s="14"/>
      <c r="H628" s="10"/>
    </row>
    <row r="629" spans="1:8" ht="15">
      <c r="A629" s="1"/>
      <c r="B629" s="1"/>
      <c r="C629" s="1"/>
      <c r="D629" s="1"/>
      <c r="E629" s="1"/>
      <c r="F629" s="1"/>
      <c r="G629" s="14"/>
      <c r="H629" s="10"/>
    </row>
    <row r="630" spans="1:8" ht="15">
      <c r="A630" s="1"/>
      <c r="B630" s="1"/>
      <c r="C630" s="1"/>
      <c r="D630" s="1"/>
      <c r="E630" s="1"/>
      <c r="F630" s="1"/>
      <c r="G630" s="14"/>
      <c r="H630" s="10"/>
    </row>
    <row r="631" spans="1:8" ht="15">
      <c r="A631" s="1"/>
      <c r="B631" s="1"/>
      <c r="C631" s="1"/>
      <c r="D631" s="1"/>
      <c r="E631" s="1"/>
      <c r="F631" s="1"/>
      <c r="G631" s="14"/>
      <c r="H631" s="10"/>
    </row>
    <row r="632" spans="1:8" ht="15">
      <c r="A632" s="1"/>
      <c r="B632" s="1"/>
      <c r="C632" s="1"/>
      <c r="D632" s="1"/>
      <c r="E632" s="1"/>
      <c r="F632" s="1"/>
      <c r="G632" s="14"/>
      <c r="H632" s="10"/>
    </row>
    <row r="633" spans="1:8" ht="15">
      <c r="A633" s="1"/>
      <c r="B633" s="1"/>
      <c r="C633" s="1"/>
      <c r="D633" s="1"/>
      <c r="E633" s="1"/>
      <c r="F633" s="1"/>
      <c r="G633" s="14"/>
      <c r="H633" s="10"/>
    </row>
    <row r="634" spans="1:8" ht="15">
      <c r="A634" s="1"/>
      <c r="B634" s="1"/>
      <c r="C634" s="1"/>
      <c r="D634" s="1"/>
      <c r="E634" s="1"/>
      <c r="F634" s="1"/>
      <c r="G634" s="14"/>
      <c r="H634" s="10"/>
    </row>
    <row r="635" spans="1:8" ht="15">
      <c r="A635" s="1"/>
      <c r="B635" s="1"/>
      <c r="C635" s="1"/>
      <c r="D635" s="1"/>
      <c r="E635" s="1"/>
      <c r="F635" s="1"/>
      <c r="G635" s="14"/>
      <c r="H635" s="10"/>
    </row>
    <row r="636" spans="1:8" ht="15">
      <c r="A636" s="1"/>
      <c r="B636" s="1"/>
      <c r="C636" s="1"/>
      <c r="D636" s="1"/>
      <c r="E636" s="1"/>
      <c r="F636" s="1"/>
      <c r="G636" s="14"/>
      <c r="H636" s="10"/>
    </row>
    <row r="637" spans="1:8" ht="15">
      <c r="A637" s="1"/>
      <c r="B637" s="1"/>
      <c r="C637" s="1"/>
      <c r="D637" s="1"/>
      <c r="E637" s="1"/>
      <c r="F637" s="1"/>
      <c r="G637" s="14"/>
      <c r="H637" s="10"/>
    </row>
    <row r="638" spans="1:8" ht="15">
      <c r="A638" s="1"/>
      <c r="B638" s="1"/>
      <c r="C638" s="1"/>
      <c r="D638" s="1"/>
      <c r="E638" s="1"/>
      <c r="F638" s="1"/>
      <c r="G638" s="14"/>
      <c r="H638" s="10"/>
    </row>
    <row r="639" spans="1:8" ht="15">
      <c r="A639" s="1"/>
      <c r="B639" s="1"/>
      <c r="C639" s="1"/>
      <c r="D639" s="1"/>
      <c r="E639" s="1"/>
      <c r="F639" s="1"/>
      <c r="G639" s="14"/>
      <c r="H639" s="10"/>
    </row>
    <row r="640" spans="1:8" ht="15">
      <c r="A640" s="1"/>
      <c r="B640" s="1"/>
      <c r="C640" s="1"/>
      <c r="D640" s="1"/>
      <c r="E640" s="1"/>
      <c r="F640" s="1"/>
      <c r="G640" s="14"/>
      <c r="H640" s="10"/>
    </row>
    <row r="641" spans="1:8" ht="15">
      <c r="A641" s="1"/>
      <c r="B641" s="1"/>
      <c r="C641" s="1"/>
      <c r="D641" s="1"/>
      <c r="E641" s="1"/>
      <c r="F641" s="1"/>
      <c r="G641" s="14"/>
      <c r="H641" s="10"/>
    </row>
    <row r="642" spans="1:8" ht="15">
      <c r="A642" s="1"/>
      <c r="B642" s="1"/>
      <c r="C642" s="1"/>
      <c r="D642" s="1"/>
      <c r="E642" s="1"/>
      <c r="F642" s="1"/>
      <c r="G642" s="14"/>
      <c r="H642" s="10"/>
    </row>
    <row r="643" spans="1:8" ht="15">
      <c r="A643" s="1"/>
      <c r="B643" s="1"/>
      <c r="C643" s="1"/>
      <c r="D643" s="1"/>
      <c r="E643" s="1"/>
      <c r="F643" s="1"/>
      <c r="G643" s="14"/>
      <c r="H643" s="10"/>
    </row>
    <row r="644" spans="1:8" ht="15">
      <c r="A644" s="1"/>
      <c r="B644" s="1"/>
      <c r="C644" s="1"/>
      <c r="D644" s="1"/>
      <c r="E644" s="1"/>
      <c r="F644" s="1"/>
      <c r="G644" s="14"/>
      <c r="H644" s="10"/>
    </row>
    <row r="645" spans="1:8" ht="15">
      <c r="A645" s="1"/>
      <c r="B645" s="1"/>
      <c r="C645" s="1"/>
      <c r="D645" s="1"/>
      <c r="E645" s="1"/>
      <c r="F645" s="1"/>
      <c r="G645" s="14"/>
      <c r="H645" s="10"/>
    </row>
    <row r="646" spans="1:8" ht="15">
      <c r="A646" s="1"/>
      <c r="B646" s="1"/>
      <c r="C646" s="1"/>
      <c r="D646" s="1"/>
      <c r="E646" s="1"/>
      <c r="F646" s="1"/>
      <c r="G646" s="14"/>
      <c r="H646" s="10"/>
    </row>
    <row r="647" spans="1:8" ht="15">
      <c r="A647" s="1"/>
      <c r="B647" s="1"/>
      <c r="C647" s="1"/>
      <c r="D647" s="1"/>
      <c r="E647" s="1"/>
      <c r="F647" s="1"/>
      <c r="G647" s="14"/>
      <c r="H647" s="10"/>
    </row>
    <row r="648" spans="1:8" ht="15">
      <c r="A648" s="1"/>
      <c r="B648" s="1"/>
      <c r="C648" s="1"/>
      <c r="D648" s="1"/>
      <c r="E648" s="1"/>
      <c r="F648" s="1"/>
      <c r="G648" s="14"/>
      <c r="H648" s="10"/>
    </row>
    <row r="649" spans="1:8" ht="15">
      <c r="A649" s="1"/>
      <c r="B649" s="1"/>
      <c r="C649" s="1"/>
      <c r="D649" s="1"/>
      <c r="E649" s="1"/>
      <c r="F649" s="1"/>
      <c r="G649" s="14"/>
      <c r="H649" s="10"/>
    </row>
    <row r="650" spans="1:8" ht="15">
      <c r="A650" s="1"/>
      <c r="B650" s="1"/>
      <c r="C650" s="1"/>
      <c r="D650" s="1"/>
      <c r="E650" s="1"/>
      <c r="F650" s="1"/>
      <c r="G650" s="14"/>
      <c r="H650" s="10"/>
    </row>
    <row r="651" spans="1:8" ht="15">
      <c r="A651" s="1"/>
      <c r="B651" s="1"/>
      <c r="C651" s="1"/>
      <c r="D651" s="1"/>
      <c r="E651" s="1"/>
      <c r="F651" s="1"/>
      <c r="G651" s="14"/>
      <c r="H651" s="10"/>
    </row>
    <row r="652" spans="1:8" ht="15">
      <c r="A652" s="1"/>
      <c r="B652" s="1"/>
      <c r="C652" s="1"/>
      <c r="D652" s="1"/>
      <c r="E652" s="1"/>
      <c r="F652" s="1"/>
      <c r="G652" s="14"/>
      <c r="H652" s="10"/>
    </row>
    <row r="653" spans="1:8" ht="15">
      <c r="A653" s="1"/>
      <c r="B653" s="1"/>
      <c r="C653" s="1"/>
      <c r="D653" s="1"/>
      <c r="E653" s="1"/>
      <c r="F653" s="1"/>
      <c r="G653" s="14"/>
      <c r="H653" s="10"/>
    </row>
    <row r="654" spans="1:8" ht="15">
      <c r="A654" s="1"/>
      <c r="B654" s="1"/>
      <c r="C654" s="1"/>
      <c r="D654" s="1"/>
      <c r="E654" s="1"/>
      <c r="F654" s="1"/>
      <c r="G654" s="14"/>
      <c r="H654" s="10"/>
    </row>
    <row r="655" spans="1:8" ht="15">
      <c r="A655" s="1"/>
      <c r="B655" s="1"/>
      <c r="C655" s="1"/>
      <c r="D655" s="1"/>
      <c r="E655" s="1"/>
      <c r="F655" s="1"/>
      <c r="G655" s="14"/>
      <c r="H655" s="10"/>
    </row>
    <row r="656" spans="1:8" ht="15">
      <c r="A656" s="1"/>
      <c r="B656" s="1"/>
      <c r="C656" s="1"/>
      <c r="D656" s="1"/>
      <c r="E656" s="1"/>
      <c r="F656" s="1"/>
      <c r="G656" s="14"/>
      <c r="H656" s="10"/>
    </row>
    <row r="657" spans="1:8" ht="15">
      <c r="A657" s="1"/>
      <c r="B657" s="1"/>
      <c r="C657" s="1"/>
      <c r="D657" s="1"/>
      <c r="E657" s="1"/>
      <c r="F657" s="1"/>
      <c r="G657" s="14"/>
      <c r="H657" s="10"/>
    </row>
    <row r="658" spans="1:8" ht="15">
      <c r="A658" s="1"/>
      <c r="B658" s="1"/>
      <c r="C658" s="1"/>
      <c r="D658" s="1"/>
      <c r="E658" s="1"/>
      <c r="F658" s="1"/>
      <c r="G658" s="14"/>
      <c r="H658" s="10"/>
    </row>
    <row r="659" spans="1:8" ht="15">
      <c r="A659" s="1"/>
      <c r="B659" s="1"/>
      <c r="C659" s="1"/>
      <c r="D659" s="1"/>
      <c r="E659" s="1"/>
      <c r="F659" s="1"/>
      <c r="G659" s="14"/>
      <c r="H659" s="10"/>
    </row>
    <row r="660" spans="1:8" ht="15">
      <c r="A660" s="1"/>
      <c r="B660" s="1"/>
      <c r="C660" s="1"/>
      <c r="D660" s="1"/>
      <c r="E660" s="1"/>
      <c r="F660" s="1"/>
      <c r="G660" s="14"/>
      <c r="H660" s="10"/>
    </row>
    <row r="661" spans="1:8" ht="15">
      <c r="A661" s="1"/>
      <c r="B661" s="1"/>
      <c r="C661" s="1"/>
      <c r="D661" s="1"/>
      <c r="E661" s="1"/>
      <c r="F661" s="1"/>
      <c r="G661" s="14"/>
      <c r="H661" s="10"/>
    </row>
    <row r="662" spans="1:8" ht="15">
      <c r="A662" s="1"/>
      <c r="B662" s="1"/>
      <c r="C662" s="1"/>
      <c r="D662" s="1"/>
      <c r="E662" s="1"/>
      <c r="F662" s="1"/>
      <c r="G662" s="14"/>
      <c r="H662" s="10"/>
    </row>
    <row r="663" spans="1:8" ht="15">
      <c r="A663" s="1"/>
      <c r="B663" s="1"/>
      <c r="C663" s="1"/>
      <c r="D663" s="1"/>
      <c r="E663" s="1"/>
      <c r="F663" s="1"/>
      <c r="G663" s="14"/>
      <c r="H663" s="10"/>
    </row>
    <row r="664" spans="1:8" ht="15">
      <c r="A664" s="1"/>
      <c r="B664" s="1"/>
      <c r="C664" s="1"/>
      <c r="D664" s="1"/>
      <c r="E664" s="1"/>
      <c r="F664" s="1"/>
      <c r="G664" s="14"/>
      <c r="H664" s="10"/>
    </row>
    <row r="665" spans="1:8" ht="15">
      <c r="A665" s="1"/>
      <c r="B665" s="1"/>
      <c r="C665" s="1"/>
      <c r="D665" s="1"/>
      <c r="E665" s="1"/>
      <c r="F665" s="1"/>
      <c r="G665" s="14"/>
      <c r="H665" s="10"/>
    </row>
    <row r="666" spans="1:8" ht="15">
      <c r="A666" s="1"/>
      <c r="B666" s="1"/>
      <c r="C666" s="1"/>
      <c r="D666" s="1"/>
      <c r="E666" s="1"/>
      <c r="F666" s="1"/>
      <c r="G666" s="14"/>
      <c r="H666" s="10"/>
    </row>
    <row r="667" spans="1:8" ht="15">
      <c r="A667" s="1"/>
      <c r="B667" s="1"/>
      <c r="C667" s="1"/>
      <c r="D667" s="1"/>
      <c r="E667" s="1"/>
      <c r="F667" s="1"/>
      <c r="G667" s="14"/>
      <c r="H667" s="10"/>
    </row>
    <row r="668" spans="1:8" ht="15">
      <c r="A668" s="1"/>
      <c r="B668" s="1"/>
      <c r="C668" s="1"/>
      <c r="D668" s="1"/>
      <c r="E668" s="1"/>
      <c r="F668" s="1"/>
      <c r="G668" s="14"/>
      <c r="H668" s="10"/>
    </row>
    <row r="669" spans="1:8" ht="15">
      <c r="A669" s="1"/>
      <c r="B669" s="1"/>
      <c r="C669" s="1"/>
      <c r="D669" s="1"/>
      <c r="E669" s="1"/>
      <c r="F669" s="1"/>
      <c r="G669" s="14"/>
      <c r="H669" s="10"/>
    </row>
    <row r="670" spans="1:8" ht="15">
      <c r="A670" s="1"/>
      <c r="B670" s="1"/>
      <c r="C670" s="1"/>
      <c r="D670" s="1"/>
      <c r="E670" s="1"/>
      <c r="F670" s="1"/>
      <c r="G670" s="14"/>
      <c r="H670" s="10"/>
    </row>
    <row r="671" spans="1:8" ht="15">
      <c r="A671" s="1"/>
      <c r="B671" s="1"/>
      <c r="C671" s="1"/>
      <c r="D671" s="1"/>
      <c r="E671" s="1"/>
      <c r="F671" s="1"/>
      <c r="G671" s="14"/>
      <c r="H671" s="10"/>
    </row>
    <row r="672" spans="1:8" ht="15">
      <c r="A672" s="1"/>
      <c r="B672" s="1"/>
      <c r="C672" s="1"/>
      <c r="D672" s="1"/>
      <c r="E672" s="1"/>
      <c r="F672" s="1"/>
      <c r="G672" s="14"/>
      <c r="H672" s="10"/>
    </row>
    <row r="673" spans="1:8" ht="15">
      <c r="A673" s="1"/>
      <c r="B673" s="1"/>
      <c r="C673" s="1"/>
      <c r="D673" s="1"/>
      <c r="E673" s="1"/>
      <c r="F673" s="1"/>
      <c r="G673" s="14"/>
      <c r="H673" s="10"/>
    </row>
    <row r="674" spans="1:8" ht="15">
      <c r="A674" s="1"/>
      <c r="B674" s="1"/>
      <c r="C674" s="1"/>
      <c r="D674" s="1"/>
      <c r="E674" s="1"/>
      <c r="F674" s="1"/>
      <c r="G674" s="14"/>
      <c r="H674" s="10"/>
    </row>
    <row r="675" spans="1:8" ht="15">
      <c r="A675" s="1"/>
      <c r="B675" s="1"/>
      <c r="C675" s="1"/>
      <c r="D675" s="1"/>
      <c r="E675" s="1"/>
      <c r="F675" s="1"/>
      <c r="G675" s="14"/>
      <c r="H675" s="10"/>
    </row>
    <row r="676" spans="1:8" ht="15">
      <c r="A676" s="1"/>
      <c r="B676" s="1"/>
      <c r="C676" s="1"/>
      <c r="D676" s="1"/>
      <c r="E676" s="1"/>
      <c r="F676" s="1"/>
      <c r="G676" s="14"/>
      <c r="H676" s="10"/>
    </row>
    <row r="677" spans="1:8" ht="15">
      <c r="A677" s="1"/>
      <c r="B677" s="1"/>
      <c r="C677" s="1"/>
      <c r="D677" s="1"/>
      <c r="E677" s="1"/>
      <c r="F677" s="1"/>
      <c r="G677" s="14"/>
      <c r="H677" s="10"/>
    </row>
    <row r="678" spans="1:8" ht="15">
      <c r="A678" s="1"/>
      <c r="B678" s="1"/>
      <c r="C678" s="1"/>
      <c r="D678" s="1"/>
      <c r="E678" s="1"/>
      <c r="F678" s="1"/>
      <c r="G678" s="14"/>
      <c r="H678" s="10"/>
    </row>
    <row r="679" spans="1:8" ht="15">
      <c r="A679" s="1"/>
      <c r="B679" s="1"/>
      <c r="C679" s="1"/>
      <c r="D679" s="1"/>
      <c r="E679" s="1"/>
      <c r="F679" s="1"/>
      <c r="G679" s="14"/>
      <c r="H679" s="10"/>
    </row>
    <row r="680" spans="1:8" ht="15">
      <c r="A680" s="1"/>
      <c r="B680" s="1"/>
      <c r="C680" s="1"/>
      <c r="D680" s="1"/>
      <c r="E680" s="1"/>
      <c r="F680" s="1"/>
      <c r="G680" s="14"/>
      <c r="H680" s="10"/>
    </row>
    <row r="681" spans="1:8" ht="15">
      <c r="A681" s="1"/>
      <c r="B681" s="1"/>
      <c r="C681" s="1"/>
      <c r="D681" s="1"/>
      <c r="E681" s="1"/>
      <c r="F681" s="1"/>
      <c r="G681" s="14"/>
      <c r="H681" s="10"/>
    </row>
    <row r="682" spans="1:8" ht="15">
      <c r="A682" s="1"/>
      <c r="B682" s="1"/>
      <c r="C682" s="1"/>
      <c r="D682" s="1"/>
      <c r="E682" s="1"/>
      <c r="F682" s="1"/>
      <c r="G682" s="14"/>
      <c r="H682" s="10"/>
    </row>
    <row r="683" spans="1:8" ht="15">
      <c r="A683" s="1"/>
      <c r="B683" s="1"/>
      <c r="C683" s="1"/>
      <c r="D683" s="1"/>
      <c r="E683" s="1"/>
      <c r="F683" s="1"/>
      <c r="G683" s="14"/>
      <c r="H683" s="10"/>
    </row>
    <row r="684" spans="1:8" ht="15">
      <c r="A684" s="1"/>
      <c r="B684" s="1"/>
      <c r="C684" s="1"/>
      <c r="D684" s="1"/>
      <c r="E684" s="1"/>
      <c r="F684" s="1"/>
      <c r="G684" s="14"/>
      <c r="H684" s="10"/>
    </row>
    <row r="685" spans="1:8" ht="15">
      <c r="A685" s="1"/>
      <c r="B685" s="1"/>
      <c r="C685" s="1"/>
      <c r="D685" s="1"/>
      <c r="E685" s="1"/>
      <c r="F685" s="1"/>
      <c r="G685" s="14"/>
      <c r="H685" s="10"/>
    </row>
    <row r="686" spans="1:8" ht="15">
      <c r="A686" s="1"/>
      <c r="B686" s="1"/>
      <c r="C686" s="1"/>
      <c r="D686" s="1"/>
      <c r="E686" s="1"/>
      <c r="F686" s="1"/>
      <c r="G686" s="14"/>
      <c r="H686" s="10"/>
    </row>
    <row r="687" spans="1:8" ht="15">
      <c r="A687" s="1"/>
      <c r="B687" s="1"/>
      <c r="C687" s="1"/>
      <c r="D687" s="1"/>
      <c r="E687" s="1"/>
      <c r="F687" s="1"/>
      <c r="G687" s="14"/>
      <c r="H687" s="10"/>
    </row>
    <row r="688" spans="1:8" ht="15">
      <c r="A688" s="1"/>
      <c r="B688" s="1"/>
      <c r="C688" s="1"/>
      <c r="D688" s="1"/>
      <c r="E688" s="1"/>
      <c r="F688" s="1"/>
      <c r="G688" s="14"/>
      <c r="H688" s="10"/>
    </row>
    <row r="689" spans="1:8" ht="15">
      <c r="A689" s="1"/>
      <c r="B689" s="1"/>
      <c r="C689" s="1"/>
      <c r="D689" s="1"/>
      <c r="E689" s="1"/>
      <c r="F689" s="1"/>
      <c r="G689" s="14"/>
      <c r="H689" s="10"/>
    </row>
    <row r="690" spans="1:8" ht="15">
      <c r="A690" s="1"/>
      <c r="B690" s="1"/>
      <c r="C690" s="1"/>
      <c r="D690" s="1"/>
      <c r="E690" s="1"/>
      <c r="F690" s="1"/>
      <c r="G690" s="14"/>
      <c r="H690" s="10"/>
    </row>
    <row r="691" spans="1:8" ht="15">
      <c r="A691" s="1"/>
      <c r="B691" s="1"/>
      <c r="C691" s="1"/>
      <c r="D691" s="1"/>
      <c r="E691" s="1"/>
      <c r="F691" s="1"/>
      <c r="G691" s="14"/>
      <c r="H691" s="10"/>
    </row>
    <row r="692" spans="1:8" ht="15">
      <c r="A692" s="1"/>
      <c r="B692" s="1"/>
      <c r="C692" s="1"/>
      <c r="D692" s="1"/>
      <c r="E692" s="1"/>
      <c r="F692" s="1"/>
      <c r="G692" s="14"/>
      <c r="H692" s="10"/>
    </row>
    <row r="693" spans="1:8" ht="15">
      <c r="A693" s="1"/>
      <c r="B693" s="1"/>
      <c r="C693" s="1"/>
      <c r="D693" s="1"/>
      <c r="E693" s="1"/>
      <c r="F693" s="1"/>
      <c r="G693" s="14"/>
      <c r="H693" s="10"/>
    </row>
    <row r="694" spans="1:8" ht="15">
      <c r="A694" s="1"/>
      <c r="B694" s="1"/>
      <c r="C694" s="1"/>
      <c r="D694" s="1"/>
      <c r="E694" s="1"/>
      <c r="F694" s="1"/>
      <c r="G694" s="14"/>
      <c r="H694" s="10"/>
    </row>
    <row r="695" spans="1:8" ht="15">
      <c r="A695" s="1"/>
      <c r="B695" s="1"/>
      <c r="C695" s="1"/>
      <c r="D695" s="1"/>
      <c r="E695" s="1"/>
      <c r="F695" s="1"/>
      <c r="G695" s="14"/>
      <c r="H695" s="10"/>
    </row>
    <row r="696" spans="1:8" ht="15">
      <c r="A696" s="1"/>
      <c r="B696" s="1"/>
      <c r="C696" s="1"/>
      <c r="D696" s="1"/>
      <c r="E696" s="1"/>
      <c r="F696" s="1"/>
      <c r="G696" s="14"/>
      <c r="H696" s="10"/>
    </row>
    <row r="697" spans="1:8" ht="15">
      <c r="A697" s="1"/>
      <c r="B697" s="1"/>
      <c r="C697" s="1"/>
      <c r="D697" s="1"/>
      <c r="E697" s="1"/>
      <c r="F697" s="1"/>
      <c r="G697" s="14"/>
      <c r="H697" s="10"/>
    </row>
    <row r="698" spans="1:8" ht="15">
      <c r="A698" s="1"/>
      <c r="B698" s="1"/>
      <c r="C698" s="1"/>
      <c r="D698" s="1"/>
      <c r="E698" s="1"/>
      <c r="F698" s="1"/>
      <c r="G698" s="14"/>
      <c r="H698" s="10"/>
    </row>
    <row r="699" spans="1:8" ht="15">
      <c r="A699" s="1"/>
      <c r="B699" s="1"/>
      <c r="C699" s="1"/>
      <c r="D699" s="1"/>
      <c r="E699" s="1"/>
      <c r="F699" s="1"/>
      <c r="G699" s="14"/>
      <c r="H699" s="10"/>
    </row>
    <row r="700" spans="1:8" ht="15">
      <c r="A700" s="1"/>
      <c r="B700" s="1"/>
      <c r="C700" s="1"/>
      <c r="D700" s="1"/>
      <c r="E700" s="1"/>
      <c r="F700" s="1"/>
      <c r="G700" s="14"/>
      <c r="H700" s="10"/>
    </row>
    <row r="701" spans="1:8" ht="15">
      <c r="A701" s="1"/>
      <c r="B701" s="1"/>
      <c r="C701" s="1"/>
      <c r="D701" s="1"/>
      <c r="E701" s="1"/>
      <c r="F701" s="1"/>
      <c r="G701" s="14"/>
      <c r="H701" s="10"/>
    </row>
    <row r="702" spans="1:8" ht="15">
      <c r="A702" s="1"/>
      <c r="B702" s="1"/>
      <c r="C702" s="1"/>
      <c r="D702" s="1"/>
      <c r="E702" s="1"/>
      <c r="F702" s="1"/>
      <c r="G702" s="14"/>
      <c r="H702" s="10"/>
    </row>
    <row r="703" spans="1:8" ht="15">
      <c r="A703" s="1"/>
      <c r="B703" s="1"/>
      <c r="C703" s="1"/>
      <c r="D703" s="1"/>
      <c r="E703" s="1"/>
      <c r="F703" s="1"/>
      <c r="G703" s="14"/>
      <c r="H703" s="10"/>
    </row>
    <row r="704" spans="1:8" ht="15">
      <c r="A704" s="1"/>
      <c r="B704" s="1"/>
      <c r="C704" s="1"/>
      <c r="D704" s="1"/>
      <c r="E704" s="1"/>
      <c r="F704" s="1"/>
      <c r="G704" s="14"/>
      <c r="H704" s="10"/>
    </row>
    <row r="705" spans="1:8" ht="15">
      <c r="A705" s="1"/>
      <c r="B705" s="1"/>
      <c r="C705" s="1"/>
      <c r="D705" s="1"/>
      <c r="E705" s="1"/>
      <c r="F705" s="1"/>
      <c r="G705" s="14"/>
      <c r="H705" s="10"/>
    </row>
    <row r="706" spans="1:8" ht="15">
      <c r="A706" s="1"/>
      <c r="B706" s="1"/>
      <c r="C706" s="1"/>
      <c r="D706" s="1"/>
      <c r="E706" s="1"/>
      <c r="F706" s="1"/>
      <c r="G706" s="14"/>
      <c r="H706" s="10"/>
    </row>
    <row r="707" spans="1:8" ht="15">
      <c r="A707" s="1"/>
      <c r="B707" s="1"/>
      <c r="C707" s="1"/>
      <c r="D707" s="1"/>
      <c r="E707" s="1"/>
      <c r="F707" s="1"/>
      <c r="G707" s="14"/>
      <c r="H707" s="10"/>
    </row>
    <row r="708" spans="1:8" ht="15">
      <c r="A708" s="1"/>
      <c r="B708" s="1"/>
      <c r="C708" s="1"/>
      <c r="D708" s="1"/>
      <c r="E708" s="1"/>
      <c r="F708" s="1"/>
      <c r="G708" s="14"/>
      <c r="H708" s="10"/>
    </row>
    <row r="709" spans="1:8" ht="15">
      <c r="A709" s="1"/>
      <c r="B709" s="1"/>
      <c r="C709" s="1"/>
      <c r="D709" s="1"/>
      <c r="E709" s="1"/>
      <c r="F709" s="1"/>
      <c r="G709" s="14"/>
      <c r="H709" s="10"/>
    </row>
    <row r="710" spans="1:8" ht="15">
      <c r="A710" s="1"/>
      <c r="B710" s="1"/>
      <c r="C710" s="1"/>
      <c r="D710" s="1"/>
      <c r="E710" s="1"/>
      <c r="F710" s="1"/>
      <c r="G710" s="14"/>
      <c r="H710" s="10"/>
    </row>
    <row r="711" spans="1:8" ht="15">
      <c r="A711" s="1"/>
      <c r="B711" s="1"/>
      <c r="C711" s="1"/>
      <c r="D711" s="1"/>
      <c r="E711" s="1"/>
      <c r="F711" s="1"/>
      <c r="G711" s="14"/>
      <c r="H711" s="10"/>
    </row>
    <row r="712" spans="1:8" ht="15">
      <c r="A712" s="1"/>
      <c r="B712" s="1"/>
      <c r="C712" s="1"/>
      <c r="D712" s="1"/>
      <c r="E712" s="1"/>
      <c r="F712" s="1"/>
      <c r="G712" s="14"/>
      <c r="H712" s="10"/>
    </row>
    <row r="713" spans="1:8" ht="15">
      <c r="A713" s="1"/>
      <c r="B713" s="1"/>
      <c r="C713" s="1"/>
      <c r="D713" s="1"/>
      <c r="E713" s="1"/>
      <c r="F713" s="1"/>
      <c r="G713" s="14"/>
      <c r="H713" s="10"/>
    </row>
    <row r="714" spans="1:8" ht="15">
      <c r="A714" s="1"/>
      <c r="B714" s="1"/>
      <c r="C714" s="1"/>
      <c r="D714" s="1"/>
      <c r="E714" s="1"/>
      <c r="F714" s="1"/>
      <c r="G714" s="14"/>
      <c r="H714" s="10"/>
    </row>
    <row r="715" spans="1:8" ht="15">
      <c r="A715" s="1"/>
      <c r="B715" s="1"/>
      <c r="C715" s="1"/>
      <c r="D715" s="1"/>
      <c r="E715" s="1"/>
      <c r="F715" s="1"/>
      <c r="G715" s="14"/>
      <c r="H715" s="10"/>
    </row>
    <row r="716" spans="1:8" ht="15">
      <c r="A716" s="1"/>
      <c r="B716" s="1"/>
      <c r="C716" s="1"/>
      <c r="D716" s="1"/>
      <c r="E716" s="1"/>
      <c r="F716" s="1"/>
      <c r="G716" s="14"/>
      <c r="H716" s="10"/>
    </row>
    <row r="717" spans="1:8" ht="15">
      <c r="A717" s="1"/>
      <c r="B717" s="1"/>
      <c r="C717" s="1"/>
      <c r="D717" s="1"/>
      <c r="E717" s="1"/>
      <c r="F717" s="1"/>
      <c r="G717" s="14"/>
      <c r="H717" s="10"/>
    </row>
    <row r="718" spans="1:8" ht="15">
      <c r="A718" s="1"/>
      <c r="B718" s="1"/>
      <c r="C718" s="1"/>
      <c r="D718" s="1"/>
      <c r="E718" s="1"/>
      <c r="F718" s="1"/>
      <c r="G718" s="14"/>
      <c r="H718" s="10"/>
    </row>
    <row r="719" spans="1:8" ht="15">
      <c r="A719" s="1"/>
      <c r="B719" s="1"/>
      <c r="C719" s="1"/>
      <c r="D719" s="1"/>
      <c r="E719" s="1"/>
      <c r="F719" s="1"/>
      <c r="G719" s="14"/>
      <c r="H719" s="10"/>
    </row>
    <row r="720" spans="1:8" ht="15">
      <c r="A720" s="1"/>
      <c r="B720" s="1"/>
      <c r="C720" s="1"/>
      <c r="D720" s="1"/>
      <c r="E720" s="1"/>
      <c r="F720" s="1"/>
      <c r="G720" s="14"/>
      <c r="H720" s="10"/>
    </row>
    <row r="721" spans="1:8" ht="15">
      <c r="A721" s="1"/>
      <c r="B721" s="1"/>
      <c r="C721" s="1"/>
      <c r="D721" s="1"/>
      <c r="E721" s="1"/>
      <c r="F721" s="1"/>
      <c r="G721" s="14"/>
      <c r="H721" s="10"/>
    </row>
    <row r="722" spans="1:8" ht="15">
      <c r="A722" s="1"/>
      <c r="B722" s="1"/>
      <c r="C722" s="1"/>
      <c r="D722" s="1"/>
      <c r="E722" s="1"/>
      <c r="F722" s="1"/>
      <c r="G722" s="14"/>
      <c r="H722" s="10"/>
    </row>
    <row r="723" spans="1:8" ht="15">
      <c r="A723" s="1"/>
      <c r="B723" s="1"/>
      <c r="C723" s="1"/>
      <c r="D723" s="1"/>
      <c r="E723" s="1"/>
      <c r="F723" s="1"/>
      <c r="G723" s="14"/>
      <c r="H723" s="10"/>
    </row>
    <row r="724" spans="1:8" ht="15">
      <c r="A724" s="1"/>
      <c r="B724" s="1"/>
      <c r="C724" s="1"/>
      <c r="D724" s="1"/>
      <c r="E724" s="1"/>
      <c r="F724" s="1"/>
      <c r="G724" s="14"/>
      <c r="H724" s="10"/>
    </row>
    <row r="725" spans="1:8" ht="15">
      <c r="A725" s="1"/>
      <c r="B725" s="1"/>
      <c r="C725" s="1"/>
      <c r="D725" s="1"/>
      <c r="E725" s="1"/>
      <c r="F725" s="1"/>
      <c r="G725" s="14"/>
      <c r="H725" s="10"/>
    </row>
    <row r="726" spans="1:8" ht="15">
      <c r="A726" s="1"/>
      <c r="B726" s="1"/>
      <c r="C726" s="1"/>
      <c r="D726" s="1"/>
      <c r="E726" s="1"/>
      <c r="F726" s="1"/>
      <c r="G726" s="14"/>
      <c r="H726" s="10"/>
    </row>
    <row r="727" spans="1:8" ht="15">
      <c r="A727" s="1"/>
      <c r="B727" s="1"/>
      <c r="C727" s="1"/>
      <c r="D727" s="1"/>
      <c r="E727" s="1"/>
      <c r="F727" s="1"/>
      <c r="G727" s="14"/>
      <c r="H727" s="10"/>
    </row>
    <row r="728" spans="1:8" ht="15">
      <c r="A728" s="1"/>
      <c r="B728" s="1"/>
      <c r="C728" s="1"/>
      <c r="D728" s="1"/>
      <c r="E728" s="1"/>
      <c r="F728" s="1"/>
      <c r="G728" s="14"/>
      <c r="H728" s="10"/>
    </row>
    <row r="729" spans="1:8" ht="15">
      <c r="A729" s="1"/>
      <c r="B729" s="1"/>
      <c r="C729" s="1"/>
      <c r="D729" s="1"/>
      <c r="E729" s="1"/>
      <c r="F729" s="1"/>
      <c r="G729" s="14"/>
      <c r="H729" s="10"/>
    </row>
    <row r="730" spans="1:8" ht="15">
      <c r="A730" s="1"/>
      <c r="B730" s="1"/>
      <c r="C730" s="1"/>
      <c r="D730" s="1"/>
      <c r="E730" s="1"/>
      <c r="F730" s="1"/>
      <c r="G730" s="14"/>
      <c r="H730" s="10"/>
    </row>
    <row r="731" spans="1:8" ht="15">
      <c r="A731" s="1"/>
      <c r="B731" s="1"/>
      <c r="C731" s="1"/>
      <c r="D731" s="1"/>
      <c r="E731" s="1"/>
      <c r="F731" s="1"/>
      <c r="G731" s="14"/>
      <c r="H731" s="10"/>
    </row>
    <row r="732" spans="1:8" ht="15">
      <c r="A732" s="1"/>
      <c r="B732" s="1"/>
      <c r="C732" s="1"/>
      <c r="D732" s="1"/>
      <c r="E732" s="1"/>
      <c r="F732" s="1"/>
      <c r="G732" s="14"/>
      <c r="H732" s="10"/>
    </row>
    <row r="733" spans="1:8" ht="15">
      <c r="A733" s="1"/>
      <c r="B733" s="1"/>
      <c r="C733" s="1"/>
      <c r="D733" s="1"/>
      <c r="E733" s="1"/>
      <c r="F733" s="1"/>
      <c r="G733" s="14"/>
      <c r="H733" s="10"/>
    </row>
    <row r="734" spans="1:8" ht="15">
      <c r="A734" s="1"/>
      <c r="B734" s="1"/>
      <c r="C734" s="1"/>
      <c r="D734" s="1"/>
      <c r="E734" s="1"/>
      <c r="F734" s="1"/>
      <c r="G734" s="14"/>
      <c r="H734" s="10"/>
    </row>
    <row r="735" spans="1:8" ht="15">
      <c r="A735" s="1"/>
      <c r="B735" s="1"/>
      <c r="C735" s="1"/>
      <c r="D735" s="1"/>
      <c r="E735" s="1"/>
      <c r="F735" s="1"/>
      <c r="G735" s="14"/>
      <c r="H735" s="10"/>
    </row>
    <row r="736" spans="1:8" ht="15">
      <c r="A736" s="1"/>
      <c r="B736" s="1"/>
      <c r="C736" s="1"/>
      <c r="D736" s="1"/>
      <c r="E736" s="1"/>
      <c r="F736" s="1"/>
      <c r="G736" s="14"/>
      <c r="H736" s="10"/>
    </row>
    <row r="737" spans="1:8" ht="15">
      <c r="A737" s="1"/>
      <c r="B737" s="1"/>
      <c r="C737" s="1"/>
      <c r="D737" s="1"/>
      <c r="E737" s="1"/>
      <c r="F737" s="1"/>
      <c r="G737" s="14"/>
      <c r="H737" s="10"/>
    </row>
    <row r="738" spans="1:8" ht="15">
      <c r="A738" s="1"/>
      <c r="B738" s="1"/>
      <c r="C738" s="1"/>
      <c r="D738" s="1"/>
      <c r="E738" s="1"/>
      <c r="F738" s="1"/>
      <c r="G738" s="14"/>
      <c r="H738" s="10"/>
    </row>
    <row r="739" spans="1:8" ht="15">
      <c r="A739" s="1"/>
      <c r="B739" s="1"/>
      <c r="C739" s="1"/>
      <c r="D739" s="1"/>
      <c r="E739" s="1"/>
      <c r="F739" s="1"/>
      <c r="G739" s="14"/>
      <c r="H739" s="10"/>
    </row>
    <row r="740" spans="1:8" ht="15">
      <c r="A740" s="1"/>
      <c r="B740" s="1"/>
      <c r="C740" s="1"/>
      <c r="D740" s="1"/>
      <c r="E740" s="1"/>
      <c r="F740" s="1"/>
      <c r="G740" s="14"/>
      <c r="H740" s="10"/>
    </row>
    <row r="741" spans="1:8" ht="15">
      <c r="A741" s="1"/>
      <c r="B741" s="1"/>
      <c r="C741" s="1"/>
      <c r="D741" s="1"/>
      <c r="E741" s="1"/>
      <c r="F741" s="1"/>
      <c r="G741" s="14"/>
      <c r="H741" s="10"/>
    </row>
    <row r="742" spans="1:8" ht="15">
      <c r="A742" s="1"/>
      <c r="B742" s="1"/>
      <c r="C742" s="1"/>
      <c r="D742" s="1"/>
      <c r="E742" s="1"/>
      <c r="F742" s="1"/>
      <c r="G742" s="14"/>
      <c r="H742" s="10"/>
    </row>
    <row r="743" spans="1:8" ht="15">
      <c r="A743" s="1"/>
      <c r="B743" s="1"/>
      <c r="C743" s="1"/>
      <c r="D743" s="1"/>
      <c r="E743" s="1"/>
      <c r="F743" s="1"/>
      <c r="G743" s="14"/>
      <c r="H743" s="10"/>
    </row>
    <row r="744" spans="1:8" ht="15">
      <c r="A744" s="1"/>
      <c r="B744" s="1"/>
      <c r="C744" s="1"/>
      <c r="D744" s="1"/>
      <c r="E744" s="1"/>
      <c r="F744" s="1"/>
      <c r="G744" s="14"/>
      <c r="H744" s="10"/>
    </row>
    <row r="745" spans="1:8" ht="15">
      <c r="A745" s="1"/>
      <c r="B745" s="1"/>
      <c r="C745" s="1"/>
      <c r="D745" s="1"/>
      <c r="E745" s="1"/>
      <c r="F745" s="1"/>
      <c r="G745" s="14"/>
      <c r="H745" s="10"/>
    </row>
    <row r="746" spans="1:8" ht="15">
      <c r="A746" s="1"/>
      <c r="B746" s="1"/>
      <c r="C746" s="1"/>
      <c r="D746" s="1"/>
      <c r="E746" s="1"/>
      <c r="F746" s="1"/>
      <c r="G746" s="14"/>
      <c r="H746" s="10"/>
    </row>
    <row r="747" spans="1:8" ht="15">
      <c r="A747" s="1"/>
      <c r="B747" s="1"/>
      <c r="C747" s="1"/>
      <c r="D747" s="1"/>
      <c r="E747" s="1"/>
      <c r="F747" s="1"/>
      <c r="G747" s="14"/>
      <c r="H747" s="10"/>
    </row>
    <row r="748" spans="1:8" ht="15">
      <c r="A748" s="1"/>
      <c r="B748" s="1"/>
      <c r="C748" s="1"/>
      <c r="D748" s="1"/>
      <c r="E748" s="1"/>
      <c r="F748" s="1"/>
      <c r="G748" s="14"/>
      <c r="H748" s="10"/>
    </row>
    <row r="749" spans="1:8" ht="15">
      <c r="A749" s="1"/>
      <c r="B749" s="1"/>
      <c r="C749" s="1"/>
      <c r="D749" s="1"/>
      <c r="E749" s="1"/>
      <c r="F749" s="1"/>
      <c r="G749" s="14"/>
      <c r="H749" s="10"/>
    </row>
    <row r="750" spans="1:8" ht="15">
      <c r="A750" s="1"/>
      <c r="B750" s="1"/>
      <c r="C750" s="1"/>
      <c r="D750" s="1"/>
      <c r="E750" s="1"/>
      <c r="F750" s="1"/>
      <c r="G750" s="14"/>
      <c r="H750" s="10"/>
    </row>
    <row r="751" spans="1:8" ht="15">
      <c r="A751" s="1"/>
      <c r="B751" s="1"/>
      <c r="C751" s="1"/>
      <c r="D751" s="1"/>
      <c r="E751" s="1"/>
      <c r="F751" s="1"/>
      <c r="G751" s="14"/>
      <c r="H751" s="10"/>
    </row>
    <row r="752" spans="1:8" ht="15">
      <c r="A752" s="1"/>
      <c r="B752" s="1"/>
      <c r="C752" s="1"/>
      <c r="D752" s="1"/>
      <c r="E752" s="1"/>
      <c r="F752" s="1"/>
      <c r="G752" s="14"/>
      <c r="H752" s="10"/>
    </row>
    <row r="753" spans="1:8" ht="15">
      <c r="A753" s="1"/>
      <c r="B753" s="1"/>
      <c r="C753" s="1"/>
      <c r="D753" s="1"/>
      <c r="E753" s="1"/>
      <c r="F753" s="1"/>
      <c r="G753" s="14"/>
      <c r="H753" s="10"/>
    </row>
    <row r="754" spans="1:8" ht="15">
      <c r="A754" s="1"/>
      <c r="B754" s="1"/>
      <c r="C754" s="1"/>
      <c r="D754" s="1"/>
      <c r="E754" s="1"/>
      <c r="F754" s="1"/>
      <c r="G754" s="14"/>
      <c r="H754" s="10"/>
    </row>
    <row r="755" spans="1:8" ht="15">
      <c r="A755" s="1"/>
      <c r="B755" s="1"/>
      <c r="C755" s="1"/>
      <c r="D755" s="1"/>
      <c r="E755" s="1"/>
      <c r="F755" s="1"/>
      <c r="G755" s="14"/>
      <c r="H755" s="10"/>
    </row>
    <row r="756" spans="1:8" ht="15">
      <c r="A756" s="1"/>
      <c r="B756" s="1"/>
      <c r="C756" s="1"/>
      <c r="D756" s="1"/>
      <c r="E756" s="1"/>
      <c r="F756" s="1"/>
      <c r="G756" s="14"/>
      <c r="H756" s="10"/>
    </row>
    <row r="757" spans="1:8" ht="15">
      <c r="A757" s="1"/>
      <c r="B757" s="1"/>
      <c r="C757" s="1"/>
      <c r="D757" s="1"/>
      <c r="E757" s="1"/>
      <c r="F757" s="1"/>
      <c r="G757" s="14"/>
      <c r="H757" s="10"/>
    </row>
    <row r="758" spans="1:8" ht="15">
      <c r="A758" s="1"/>
      <c r="B758" s="1"/>
      <c r="C758" s="1"/>
      <c r="D758" s="1"/>
      <c r="E758" s="1"/>
      <c r="F758" s="1"/>
      <c r="G758" s="14"/>
      <c r="H758" s="10"/>
    </row>
    <row r="759" spans="1:8" ht="15">
      <c r="A759" s="1"/>
      <c r="B759" s="1"/>
      <c r="C759" s="1"/>
      <c r="D759" s="1"/>
      <c r="E759" s="1"/>
      <c r="F759" s="1"/>
      <c r="G759" s="14"/>
      <c r="H759" s="10"/>
    </row>
    <row r="760" spans="1:8" ht="15">
      <c r="A760" s="1"/>
      <c r="B760" s="1"/>
      <c r="C760" s="1"/>
      <c r="D760" s="1"/>
      <c r="E760" s="1"/>
      <c r="F760" s="1"/>
      <c r="G760" s="14"/>
      <c r="H760" s="10"/>
    </row>
    <row r="761" spans="1:8" ht="15">
      <c r="A761" s="1"/>
      <c r="B761" s="1"/>
      <c r="C761" s="1"/>
      <c r="D761" s="1"/>
      <c r="E761" s="1"/>
      <c r="F761" s="1"/>
      <c r="G761" s="14"/>
      <c r="H761" s="10"/>
    </row>
    <row r="762" spans="1:8" ht="15">
      <c r="A762" s="1"/>
      <c r="B762" s="1"/>
      <c r="C762" s="1"/>
      <c r="D762" s="1"/>
      <c r="E762" s="1"/>
      <c r="F762" s="1"/>
      <c r="G762" s="14"/>
      <c r="H762" s="10"/>
    </row>
    <row r="763" spans="1:8" ht="15">
      <c r="A763" s="1"/>
      <c r="B763" s="1"/>
      <c r="C763" s="1"/>
      <c r="D763" s="1"/>
      <c r="E763" s="1"/>
      <c r="F763" s="1"/>
      <c r="G763" s="14"/>
      <c r="H763" s="10"/>
    </row>
    <row r="764" spans="1:8" ht="15">
      <c r="A764" s="1"/>
      <c r="B764" s="1"/>
      <c r="C764" s="1"/>
      <c r="D764" s="1"/>
      <c r="E764" s="1"/>
      <c r="F764" s="1"/>
      <c r="G764" s="14"/>
      <c r="H764" s="10"/>
    </row>
    <row r="765" spans="1:8" ht="15">
      <c r="A765" s="1"/>
      <c r="B765" s="1"/>
      <c r="C765" s="1"/>
      <c r="D765" s="1"/>
      <c r="E765" s="1"/>
      <c r="F765" s="1"/>
      <c r="G765" s="14"/>
      <c r="H765" s="10"/>
    </row>
    <row r="766" spans="1:8" ht="15">
      <c r="A766" s="1"/>
      <c r="B766" s="1"/>
      <c r="C766" s="1"/>
      <c r="D766" s="1"/>
      <c r="E766" s="1"/>
      <c r="F766" s="1"/>
      <c r="G766" s="14"/>
      <c r="H766" s="10"/>
    </row>
    <row r="767" spans="1:8" ht="15">
      <c r="A767" s="1"/>
      <c r="B767" s="1"/>
      <c r="C767" s="1"/>
      <c r="D767" s="1"/>
      <c r="E767" s="1"/>
      <c r="F767" s="1"/>
      <c r="G767" s="14"/>
      <c r="H767" s="10"/>
    </row>
    <row r="768" spans="1:8" ht="15">
      <c r="A768" s="1"/>
      <c r="B768" s="1"/>
      <c r="C768" s="1"/>
      <c r="D768" s="1"/>
      <c r="E768" s="1"/>
      <c r="F768" s="1"/>
      <c r="G768" s="14"/>
      <c r="H768" s="10"/>
    </row>
    <row r="769" spans="1:8" ht="15">
      <c r="A769" s="1"/>
      <c r="B769" s="1"/>
      <c r="C769" s="1"/>
      <c r="D769" s="1"/>
      <c r="E769" s="1"/>
      <c r="F769" s="1"/>
      <c r="G769" s="14"/>
      <c r="H769" s="10"/>
    </row>
    <row r="770" spans="1:8" ht="15">
      <c r="A770" s="1"/>
      <c r="B770" s="1"/>
      <c r="C770" s="1"/>
      <c r="D770" s="1"/>
      <c r="E770" s="1"/>
      <c r="F770" s="1"/>
      <c r="G770" s="14"/>
      <c r="H770" s="10"/>
    </row>
    <row r="771" spans="1:8" ht="15">
      <c r="A771" s="1"/>
      <c r="B771" s="1"/>
      <c r="C771" s="1"/>
      <c r="D771" s="1"/>
      <c r="E771" s="1"/>
      <c r="F771" s="1"/>
      <c r="G771" s="14"/>
      <c r="H771" s="10"/>
    </row>
    <row r="772" spans="1:8" ht="15">
      <c r="A772" s="1"/>
      <c r="B772" s="1"/>
      <c r="C772" s="1"/>
      <c r="D772" s="1"/>
      <c r="E772" s="1"/>
      <c r="F772" s="1"/>
      <c r="G772" s="14"/>
      <c r="H772" s="10"/>
    </row>
    <row r="773" spans="1:8" ht="15">
      <c r="A773" s="1"/>
      <c r="B773" s="1"/>
      <c r="C773" s="1"/>
      <c r="D773" s="1"/>
      <c r="E773" s="1"/>
      <c r="F773" s="1"/>
      <c r="G773" s="14"/>
      <c r="H773" s="10"/>
    </row>
    <row r="774" spans="1:8" ht="15">
      <c r="A774" s="1"/>
      <c r="B774" s="1"/>
      <c r="C774" s="1"/>
      <c r="D774" s="1"/>
      <c r="E774" s="1"/>
      <c r="F774" s="1"/>
      <c r="G774" s="14"/>
      <c r="H774" s="10"/>
    </row>
    <row r="775" spans="1:8" ht="15">
      <c r="A775" s="1"/>
      <c r="B775" s="1"/>
      <c r="C775" s="1"/>
      <c r="D775" s="1"/>
      <c r="E775" s="1"/>
      <c r="F775" s="1"/>
      <c r="G775" s="14"/>
      <c r="H775" s="10"/>
    </row>
    <row r="776" spans="1:8" ht="15">
      <c r="A776" s="1"/>
      <c r="B776" s="1"/>
      <c r="C776" s="1"/>
      <c r="D776" s="1"/>
      <c r="E776" s="1"/>
      <c r="F776" s="1"/>
      <c r="G776" s="14"/>
      <c r="H776" s="10"/>
    </row>
    <row r="777" spans="1:8" ht="15">
      <c r="A777" s="1"/>
      <c r="B777" s="1"/>
      <c r="C777" s="1"/>
      <c r="D777" s="1"/>
      <c r="E777" s="1"/>
      <c r="F777" s="1"/>
      <c r="G777" s="14"/>
      <c r="H777" s="10"/>
    </row>
    <row r="778" spans="1:8" ht="15">
      <c r="A778" s="1"/>
      <c r="B778" s="1"/>
      <c r="C778" s="1"/>
      <c r="D778" s="1"/>
      <c r="E778" s="1"/>
      <c r="F778" s="1"/>
      <c r="G778" s="14"/>
      <c r="H778" s="10"/>
    </row>
    <row r="779" spans="1:8" ht="15">
      <c r="A779" s="1"/>
      <c r="B779" s="1"/>
      <c r="C779" s="1"/>
      <c r="D779" s="1"/>
      <c r="E779" s="1"/>
      <c r="F779" s="1"/>
      <c r="G779" s="14"/>
      <c r="H779" s="10"/>
    </row>
    <row r="780" spans="1:8" ht="15">
      <c r="A780" s="1"/>
      <c r="B780" s="1"/>
      <c r="C780" s="1"/>
      <c r="D780" s="1"/>
      <c r="E780" s="1"/>
      <c r="F780" s="1"/>
      <c r="G780" s="14"/>
      <c r="H780" s="10"/>
    </row>
    <row r="781" spans="1:8" ht="15">
      <c r="A781" s="1"/>
      <c r="B781" s="1"/>
      <c r="C781" s="1"/>
      <c r="D781" s="1"/>
      <c r="E781" s="1"/>
      <c r="F781" s="1"/>
      <c r="G781" s="14"/>
      <c r="H781" s="10"/>
    </row>
    <row r="782" spans="1:8" ht="15">
      <c r="A782" s="1"/>
      <c r="B782" s="1"/>
      <c r="C782" s="1"/>
      <c r="D782" s="1"/>
      <c r="E782" s="1"/>
      <c r="F782" s="1"/>
      <c r="G782" s="14"/>
      <c r="H782" s="10"/>
    </row>
    <row r="783" spans="1:8" ht="15">
      <c r="A783" s="1"/>
      <c r="B783" s="1"/>
      <c r="C783" s="1"/>
      <c r="D783" s="1"/>
      <c r="E783" s="1"/>
      <c r="F783" s="1"/>
      <c r="G783" s="14"/>
      <c r="H783" s="10"/>
    </row>
    <row r="784" spans="1:8" ht="15">
      <c r="A784" s="1"/>
      <c r="B784" s="1"/>
      <c r="C784" s="1"/>
      <c r="D784" s="1"/>
      <c r="E784" s="1"/>
      <c r="F784" s="1"/>
      <c r="G784" s="14"/>
      <c r="H784" s="10"/>
    </row>
    <row r="785" spans="1:8" ht="15">
      <c r="A785" s="1"/>
      <c r="B785" s="1"/>
      <c r="C785" s="1"/>
      <c r="D785" s="1"/>
      <c r="E785" s="1"/>
      <c r="F785" s="1"/>
      <c r="G785" s="14"/>
      <c r="H785" s="10"/>
    </row>
    <row r="786" spans="1:8" ht="15">
      <c r="A786" s="1"/>
      <c r="B786" s="1"/>
      <c r="C786" s="1"/>
      <c r="D786" s="1"/>
      <c r="E786" s="1"/>
      <c r="F786" s="1"/>
      <c r="G786" s="14"/>
      <c r="H786" s="10"/>
    </row>
    <row r="787" spans="1:8" ht="15">
      <c r="A787" s="1"/>
      <c r="B787" s="1"/>
      <c r="C787" s="1"/>
      <c r="D787" s="1"/>
      <c r="E787" s="1"/>
      <c r="F787" s="1"/>
      <c r="G787" s="14"/>
      <c r="H787" s="10"/>
    </row>
    <row r="788" spans="1:8" ht="15">
      <c r="A788" s="1"/>
      <c r="B788" s="1"/>
      <c r="C788" s="1"/>
      <c r="D788" s="1"/>
      <c r="E788" s="1"/>
      <c r="F788" s="1"/>
      <c r="G788" s="14"/>
      <c r="H788" s="10"/>
    </row>
    <row r="789" spans="1:8" ht="15">
      <c r="A789" s="1"/>
      <c r="B789" s="1"/>
      <c r="C789" s="1"/>
      <c r="D789" s="1"/>
      <c r="E789" s="1"/>
      <c r="F789" s="1"/>
      <c r="G789" s="14"/>
      <c r="H789" s="10"/>
    </row>
    <row r="790" spans="1:8" ht="15">
      <c r="A790" s="1"/>
      <c r="B790" s="1"/>
      <c r="C790" s="1"/>
      <c r="D790" s="1"/>
      <c r="E790" s="1"/>
      <c r="F790" s="1"/>
      <c r="G790" s="14"/>
      <c r="H790" s="10"/>
    </row>
    <row r="791" spans="1:8" ht="15">
      <c r="A791" s="1"/>
      <c r="B791" s="1"/>
      <c r="C791" s="1"/>
      <c r="D791" s="1"/>
      <c r="E791" s="1"/>
      <c r="F791" s="1"/>
      <c r="G791" s="14"/>
      <c r="H791" s="10"/>
    </row>
    <row r="792" spans="1:8" ht="15">
      <c r="A792" s="1"/>
      <c r="B792" s="1"/>
      <c r="C792" s="1"/>
      <c r="D792" s="1"/>
      <c r="E792" s="1"/>
      <c r="F792" s="1"/>
      <c r="G792" s="14"/>
      <c r="H792" s="10"/>
    </row>
    <row r="793" spans="1:8" ht="15">
      <c r="A793" s="1"/>
      <c r="B793" s="1"/>
      <c r="C793" s="1"/>
      <c r="D793" s="1"/>
      <c r="E793" s="1"/>
      <c r="F793" s="1"/>
      <c r="G793" s="14"/>
      <c r="H793" s="10"/>
    </row>
    <row r="794" spans="1:8" ht="15">
      <c r="A794" s="1"/>
      <c r="B794" s="1"/>
      <c r="C794" s="1"/>
      <c r="D794" s="1"/>
      <c r="E794" s="1"/>
      <c r="F794" s="1"/>
      <c r="G794" s="14"/>
      <c r="H794" s="10"/>
    </row>
    <row r="795" spans="1:8" ht="15">
      <c r="A795" s="1"/>
      <c r="B795" s="1"/>
      <c r="C795" s="1"/>
      <c r="D795" s="1"/>
      <c r="E795" s="1"/>
      <c r="F795" s="1"/>
      <c r="G795" s="14"/>
      <c r="H795" s="10"/>
    </row>
    <row r="796" spans="1:8" ht="15">
      <c r="A796" s="1"/>
      <c r="B796" s="1"/>
      <c r="C796" s="1"/>
      <c r="D796" s="1"/>
      <c r="E796" s="1"/>
      <c r="F796" s="1"/>
      <c r="G796" s="14"/>
      <c r="H796" s="10"/>
    </row>
    <row r="797" spans="1:8" ht="15">
      <c r="A797" s="1"/>
      <c r="B797" s="1"/>
      <c r="C797" s="1"/>
      <c r="D797" s="1"/>
      <c r="E797" s="1"/>
      <c r="F797" s="1"/>
      <c r="G797" s="14"/>
      <c r="H797" s="10"/>
    </row>
    <row r="798" spans="1:8" ht="15">
      <c r="A798" s="1"/>
      <c r="B798" s="1"/>
      <c r="C798" s="1"/>
      <c r="D798" s="1"/>
      <c r="E798" s="1"/>
      <c r="F798" s="1"/>
      <c r="G798" s="14"/>
      <c r="H798" s="10"/>
    </row>
    <row r="799" spans="1:8" ht="15">
      <c r="A799" s="1"/>
      <c r="B799" s="1"/>
      <c r="C799" s="1"/>
      <c r="D799" s="1"/>
      <c r="E799" s="1"/>
      <c r="F799" s="1"/>
      <c r="G799" s="14"/>
      <c r="H799" s="10"/>
    </row>
    <row r="800" spans="1:8" ht="15">
      <c r="A800" s="1"/>
      <c r="B800" s="1"/>
      <c r="C800" s="1"/>
      <c r="D800" s="1"/>
      <c r="E800" s="1"/>
      <c r="F800" s="1"/>
      <c r="G800" s="14"/>
      <c r="H800" s="10"/>
    </row>
    <row r="801" spans="1:8" ht="15">
      <c r="A801" s="1"/>
      <c r="B801" s="1"/>
      <c r="C801" s="1"/>
      <c r="D801" s="1"/>
      <c r="E801" s="1"/>
      <c r="F801" s="1"/>
      <c r="G801" s="14"/>
      <c r="H801" s="10"/>
    </row>
    <row r="802" spans="1:8" ht="15">
      <c r="A802" s="1"/>
      <c r="B802" s="1"/>
      <c r="C802" s="1"/>
      <c r="D802" s="1"/>
      <c r="E802" s="1"/>
      <c r="F802" s="1"/>
      <c r="G802" s="14"/>
      <c r="H802" s="10"/>
    </row>
    <row r="803" spans="1:8" ht="15">
      <c r="A803" s="1"/>
      <c r="B803" s="1"/>
      <c r="C803" s="1"/>
      <c r="D803" s="1"/>
      <c r="E803" s="1"/>
      <c r="F803" s="1"/>
      <c r="G803" s="14"/>
      <c r="H803" s="10"/>
    </row>
    <row r="804" spans="1:8" ht="15">
      <c r="A804" s="1"/>
      <c r="B804" s="1"/>
      <c r="C804" s="1"/>
      <c r="D804" s="1"/>
      <c r="E804" s="1"/>
      <c r="F804" s="1"/>
      <c r="G804" s="14"/>
      <c r="H804" s="10"/>
    </row>
    <row r="805" spans="1:8" ht="15">
      <c r="A805" s="1"/>
      <c r="B805" s="1"/>
      <c r="C805" s="1"/>
      <c r="D805" s="1"/>
      <c r="E805" s="1"/>
      <c r="F805" s="1"/>
      <c r="G805" s="14"/>
      <c r="H805" s="10"/>
    </row>
    <row r="806" spans="1:8" ht="15">
      <c r="A806" s="1"/>
      <c r="B806" s="1"/>
      <c r="C806" s="1"/>
      <c r="D806" s="1"/>
      <c r="E806" s="1"/>
      <c r="F806" s="1"/>
      <c r="G806" s="14"/>
      <c r="H806" s="10"/>
    </row>
    <row r="807" spans="1:8" ht="15">
      <c r="A807" s="1"/>
      <c r="B807" s="1"/>
      <c r="C807" s="1"/>
      <c r="D807" s="1"/>
      <c r="E807" s="1"/>
      <c r="F807" s="1"/>
      <c r="G807" s="14"/>
      <c r="H807" s="10"/>
    </row>
    <row r="808" spans="1:8" ht="15">
      <c r="A808" s="1"/>
      <c r="B808" s="1"/>
      <c r="C808" s="1"/>
      <c r="D808" s="1"/>
      <c r="E808" s="1"/>
      <c r="F808" s="1"/>
      <c r="G808" s="14"/>
      <c r="H808" s="10"/>
    </row>
    <row r="809" spans="1:8" ht="15">
      <c r="A809" s="1"/>
      <c r="B809" s="1"/>
      <c r="C809" s="1"/>
      <c r="D809" s="1"/>
      <c r="E809" s="1"/>
      <c r="F809" s="1"/>
      <c r="G809" s="14"/>
      <c r="H809" s="10"/>
    </row>
    <row r="810" spans="1:8" ht="15">
      <c r="A810" s="1"/>
      <c r="B810" s="1"/>
      <c r="C810" s="1"/>
      <c r="D810" s="1"/>
      <c r="E810" s="1"/>
      <c r="F810" s="1"/>
      <c r="G810" s="14"/>
      <c r="H810" s="10"/>
    </row>
    <row r="811" spans="1:8" ht="15">
      <c r="A811" s="1"/>
      <c r="B811" s="1"/>
      <c r="C811" s="1"/>
      <c r="D811" s="1"/>
      <c r="E811" s="1"/>
      <c r="F811" s="1"/>
      <c r="G811" s="14"/>
      <c r="H811" s="10"/>
    </row>
    <row r="812" spans="1:8" ht="15">
      <c r="A812" s="1"/>
      <c r="B812" s="1"/>
      <c r="C812" s="1"/>
      <c r="D812" s="1"/>
      <c r="E812" s="1"/>
      <c r="F812" s="1"/>
      <c r="G812" s="14"/>
      <c r="H812" s="10"/>
    </row>
    <row r="813" spans="1:8" ht="15">
      <c r="A813" s="1"/>
      <c r="B813" s="1"/>
      <c r="C813" s="1"/>
      <c r="D813" s="1"/>
      <c r="E813" s="1"/>
      <c r="F813" s="1"/>
      <c r="G813" s="14"/>
      <c r="H813" s="10"/>
    </row>
    <row r="814" spans="1:8" ht="15">
      <c r="A814" s="1"/>
      <c r="B814" s="1"/>
      <c r="C814" s="1"/>
      <c r="D814" s="1"/>
      <c r="E814" s="1"/>
      <c r="F814" s="1"/>
      <c r="G814" s="14"/>
      <c r="H814" s="10"/>
    </row>
    <row r="815" spans="1:8" ht="15">
      <c r="A815" s="1"/>
      <c r="B815" s="1"/>
      <c r="C815" s="1"/>
      <c r="D815" s="1"/>
      <c r="E815" s="1"/>
      <c r="F815" s="1"/>
      <c r="G815" s="14"/>
      <c r="H815" s="10"/>
    </row>
    <row r="816" spans="1:8" ht="15">
      <c r="A816" s="1"/>
      <c r="B816" s="1"/>
      <c r="C816" s="1"/>
      <c r="D816" s="1"/>
      <c r="E816" s="1"/>
      <c r="F816" s="1"/>
      <c r="G816" s="14"/>
      <c r="H816" s="10"/>
    </row>
    <row r="817" spans="1:8" ht="15">
      <c r="A817" s="1"/>
      <c r="B817" s="1"/>
      <c r="C817" s="1"/>
      <c r="D817" s="1"/>
      <c r="E817" s="1"/>
      <c r="F817" s="1"/>
      <c r="G817" s="14"/>
      <c r="H817" s="10"/>
    </row>
    <row r="818" spans="1:8" ht="15">
      <c r="A818" s="1"/>
      <c r="B818" s="1"/>
      <c r="C818" s="1"/>
      <c r="D818" s="1"/>
      <c r="E818" s="1"/>
      <c r="F818" s="1"/>
      <c r="G818" s="14"/>
      <c r="H818" s="10"/>
    </row>
    <row r="819" spans="1:8" ht="15">
      <c r="A819" s="1"/>
      <c r="B819" s="1"/>
      <c r="C819" s="1"/>
      <c r="D819" s="1"/>
      <c r="E819" s="1"/>
      <c r="F819" s="1"/>
      <c r="G819" s="14"/>
      <c r="H819" s="10"/>
    </row>
    <row r="820" spans="1:8" ht="15">
      <c r="A820" s="1"/>
      <c r="B820" s="1"/>
      <c r="C820" s="1"/>
      <c r="D820" s="1"/>
      <c r="E820" s="1"/>
      <c r="F820" s="1"/>
      <c r="G820" s="14"/>
      <c r="H820" s="10"/>
    </row>
    <row r="821" spans="1:8" ht="15">
      <c r="A821" s="1"/>
      <c r="B821" s="1"/>
      <c r="C821" s="1"/>
      <c r="D821" s="1"/>
      <c r="E821" s="1"/>
      <c r="F821" s="1"/>
      <c r="G821" s="14"/>
      <c r="H821" s="10"/>
    </row>
    <row r="822" spans="1:8" ht="15">
      <c r="A822" s="1"/>
      <c r="B822" s="1"/>
      <c r="C822" s="1"/>
      <c r="D822" s="1"/>
      <c r="E822" s="1"/>
      <c r="F822" s="1"/>
      <c r="G822" s="14"/>
      <c r="H822" s="10"/>
    </row>
    <row r="823" spans="1:8" ht="15">
      <c r="A823" s="1"/>
      <c r="B823" s="1"/>
      <c r="C823" s="1"/>
      <c r="D823" s="1"/>
      <c r="E823" s="1"/>
      <c r="F823" s="1"/>
      <c r="G823" s="14"/>
      <c r="H823" s="10"/>
    </row>
    <row r="824" spans="1:8" ht="15">
      <c r="A824" s="1"/>
      <c r="B824" s="1"/>
      <c r="C824" s="1"/>
      <c r="D824" s="1"/>
      <c r="E824" s="1"/>
      <c r="F824" s="1"/>
      <c r="G824" s="14"/>
      <c r="H824" s="10"/>
    </row>
    <row r="825" spans="1:8" ht="15">
      <c r="A825" s="1"/>
      <c r="B825" s="1"/>
      <c r="C825" s="1"/>
      <c r="D825" s="1"/>
      <c r="E825" s="1"/>
      <c r="F825" s="1"/>
      <c r="G825" s="14"/>
      <c r="H825" s="10"/>
    </row>
    <row r="826" spans="1:8" ht="15">
      <c r="A826" s="1"/>
      <c r="B826" s="1"/>
      <c r="C826" s="1"/>
      <c r="D826" s="1"/>
      <c r="E826" s="1"/>
      <c r="F826" s="1"/>
      <c r="G826" s="14"/>
      <c r="H826" s="10"/>
    </row>
    <row r="827" spans="1:8" ht="15">
      <c r="A827" s="1"/>
      <c r="B827" s="1"/>
      <c r="C827" s="1"/>
      <c r="D827" s="1"/>
      <c r="E827" s="1"/>
      <c r="F827" s="1"/>
      <c r="G827" s="14"/>
      <c r="H827" s="10"/>
    </row>
    <row r="828" spans="1:8" ht="15">
      <c r="A828" s="1"/>
      <c r="B828" s="1"/>
      <c r="C828" s="1"/>
      <c r="D828" s="1"/>
      <c r="E828" s="1"/>
      <c r="F828" s="1"/>
      <c r="G828" s="14"/>
      <c r="H828" s="10"/>
    </row>
    <row r="829" spans="1:8" ht="15">
      <c r="A829" s="1"/>
      <c r="B829" s="1"/>
      <c r="C829" s="1"/>
      <c r="D829" s="1"/>
      <c r="E829" s="1"/>
      <c r="F829" s="1"/>
      <c r="G829" s="14"/>
      <c r="H829" s="10"/>
    </row>
    <row r="830" spans="1:8" ht="15">
      <c r="A830" s="1"/>
      <c r="B830" s="1"/>
      <c r="C830" s="1"/>
      <c r="D830" s="1"/>
      <c r="E830" s="1"/>
      <c r="F830" s="1"/>
      <c r="G830" s="14"/>
      <c r="H830" s="10"/>
    </row>
    <row r="831" spans="1:8" ht="15">
      <c r="A831" s="1"/>
      <c r="B831" s="1"/>
      <c r="C831" s="1"/>
      <c r="D831" s="1"/>
      <c r="E831" s="1"/>
      <c r="F831" s="1"/>
      <c r="G831" s="14"/>
      <c r="H831" s="10"/>
    </row>
    <row r="832" spans="1:8" ht="15">
      <c r="A832" s="1"/>
      <c r="B832" s="1"/>
      <c r="C832" s="1"/>
      <c r="D832" s="1"/>
      <c r="E832" s="1"/>
      <c r="F832" s="1"/>
      <c r="G832" s="14"/>
      <c r="H832" s="10"/>
    </row>
    <row r="833" spans="1:8" ht="15">
      <c r="A833" s="1"/>
      <c r="B833" s="1"/>
      <c r="C833" s="1"/>
      <c r="D833" s="1"/>
      <c r="E833" s="1"/>
      <c r="F833" s="1"/>
      <c r="G833" s="14"/>
      <c r="H833" s="10"/>
    </row>
    <row r="834" spans="1:8" ht="15">
      <c r="A834" s="1"/>
      <c r="B834" s="1"/>
      <c r="C834" s="1"/>
      <c r="D834" s="1"/>
      <c r="E834" s="1"/>
      <c r="F834" s="1"/>
      <c r="G834" s="14"/>
      <c r="H834" s="10"/>
    </row>
    <row r="835" spans="1:8" ht="15">
      <c r="A835" s="1"/>
      <c r="B835" s="1"/>
      <c r="C835" s="1"/>
      <c r="D835" s="1"/>
      <c r="E835" s="1"/>
      <c r="F835" s="1"/>
      <c r="G835" s="14"/>
      <c r="H835" s="10"/>
    </row>
    <row r="836" spans="1:8" ht="15">
      <c r="A836" s="1"/>
      <c r="B836" s="1"/>
      <c r="C836" s="1"/>
      <c r="D836" s="1"/>
      <c r="E836" s="1"/>
      <c r="F836" s="1"/>
      <c r="G836" s="14"/>
      <c r="H836" s="10"/>
    </row>
    <row r="837" spans="1:8" ht="15">
      <c r="A837" s="1"/>
      <c r="B837" s="1"/>
      <c r="C837" s="1"/>
      <c r="D837" s="1"/>
      <c r="E837" s="1"/>
      <c r="F837" s="1"/>
      <c r="G837" s="14"/>
      <c r="H837" s="10"/>
    </row>
    <row r="838" spans="1:8" ht="15">
      <c r="A838" s="1"/>
      <c r="B838" s="1"/>
      <c r="C838" s="1"/>
      <c r="D838" s="1"/>
      <c r="E838" s="1"/>
      <c r="F838" s="1"/>
      <c r="G838" s="14"/>
      <c r="H838" s="10"/>
    </row>
    <row r="839" spans="1:8" ht="15">
      <c r="A839" s="1"/>
      <c r="B839" s="1"/>
      <c r="C839" s="1"/>
      <c r="D839" s="1"/>
      <c r="E839" s="1"/>
      <c r="F839" s="1"/>
      <c r="G839" s="14"/>
      <c r="H839" s="10"/>
    </row>
    <row r="840" spans="1:8" ht="15">
      <c r="A840" s="1"/>
      <c r="B840" s="1"/>
      <c r="C840" s="1"/>
      <c r="D840" s="1"/>
      <c r="E840" s="1"/>
      <c r="F840" s="1"/>
      <c r="G840" s="14"/>
      <c r="H840" s="10"/>
    </row>
    <row r="841" spans="1:8" ht="15">
      <c r="A841" s="1"/>
      <c r="B841" s="1"/>
      <c r="C841" s="1"/>
      <c r="D841" s="1"/>
      <c r="E841" s="1"/>
      <c r="F841" s="1"/>
      <c r="G841" s="14"/>
      <c r="H841" s="10"/>
    </row>
    <row r="842" spans="1:8" ht="15">
      <c r="A842" s="1"/>
      <c r="B842" s="1"/>
      <c r="C842" s="1"/>
      <c r="D842" s="1"/>
      <c r="E842" s="1"/>
      <c r="F842" s="1"/>
      <c r="G842" s="14"/>
      <c r="H842" s="10"/>
    </row>
    <row r="843" spans="1:8" ht="15">
      <c r="A843" s="1"/>
      <c r="B843" s="1"/>
      <c r="C843" s="1"/>
      <c r="D843" s="1"/>
      <c r="E843" s="1"/>
      <c r="F843" s="1"/>
      <c r="G843" s="14"/>
      <c r="H843" s="10"/>
    </row>
    <row r="844" spans="1:8" ht="15">
      <c r="A844" s="1"/>
      <c r="B844" s="1"/>
      <c r="C844" s="1"/>
      <c r="D844" s="1"/>
      <c r="E844" s="1"/>
      <c r="F844" s="1"/>
      <c r="G844" s="14"/>
      <c r="H844" s="10"/>
    </row>
    <row r="845" spans="1:8" ht="15">
      <c r="A845" s="1"/>
      <c r="B845" s="1"/>
      <c r="C845" s="1"/>
      <c r="D845" s="1"/>
      <c r="E845" s="1"/>
      <c r="F845" s="1"/>
      <c r="G845" s="14"/>
      <c r="H845" s="10"/>
    </row>
    <row r="846" spans="1:8" ht="15">
      <c r="A846" s="1"/>
      <c r="B846" s="1"/>
      <c r="C846" s="1"/>
      <c r="D846" s="1"/>
      <c r="E846" s="1"/>
      <c r="F846" s="1"/>
      <c r="G846" s="14"/>
      <c r="H846" s="10"/>
    </row>
    <row r="847" spans="1:8" ht="15">
      <c r="A847" s="1"/>
      <c r="B847" s="1"/>
      <c r="C847" s="1"/>
      <c r="D847" s="1"/>
      <c r="E847" s="1"/>
      <c r="F847" s="1"/>
      <c r="G847" s="14"/>
      <c r="H847" s="10"/>
    </row>
    <row r="848" spans="1:8" ht="15">
      <c r="A848" s="1"/>
      <c r="B848" s="1"/>
      <c r="C848" s="1"/>
      <c r="D848" s="1"/>
      <c r="E848" s="1"/>
      <c r="F848" s="1"/>
      <c r="G848" s="14"/>
      <c r="H848" s="10"/>
    </row>
    <row r="849" spans="1:8" ht="15">
      <c r="A849" s="1"/>
      <c r="B849" s="1"/>
      <c r="C849" s="1"/>
      <c r="D849" s="1"/>
      <c r="E849" s="1"/>
      <c r="F849" s="1"/>
      <c r="G849" s="14"/>
      <c r="H849" s="10"/>
    </row>
    <row r="850" spans="1:8" ht="15">
      <c r="A850" s="1"/>
      <c r="B850" s="1"/>
      <c r="C850" s="1"/>
      <c r="D850" s="1"/>
      <c r="E850" s="1"/>
      <c r="F850" s="1"/>
      <c r="G850" s="14"/>
      <c r="H850" s="10"/>
    </row>
    <row r="851" spans="1:8" ht="15">
      <c r="A851" s="1"/>
      <c r="B851" s="1"/>
      <c r="C851" s="1"/>
      <c r="D851" s="1"/>
      <c r="E851" s="1"/>
      <c r="F851" s="1"/>
      <c r="G851" s="14"/>
      <c r="H851" s="10"/>
    </row>
    <row r="852" spans="1:8" ht="15">
      <c r="A852" s="1"/>
      <c r="B852" s="1"/>
      <c r="C852" s="1"/>
      <c r="D852" s="1"/>
      <c r="E852" s="1"/>
      <c r="F852" s="1"/>
      <c r="G852" s="14"/>
      <c r="H852" s="10"/>
    </row>
    <row r="853" spans="1:8" ht="15">
      <c r="A853" s="1"/>
      <c r="B853" s="1"/>
      <c r="C853" s="1"/>
      <c r="D853" s="1"/>
      <c r="E853" s="1"/>
      <c r="F853" s="1"/>
      <c r="G853" s="14"/>
      <c r="H853" s="10"/>
    </row>
    <row r="854" spans="1:8" ht="15">
      <c r="A854" s="1"/>
      <c r="B854" s="1"/>
      <c r="C854" s="1"/>
      <c r="D854" s="1"/>
      <c r="E854" s="1"/>
      <c r="F854" s="1"/>
      <c r="G854" s="14"/>
      <c r="H854" s="10"/>
    </row>
    <row r="855" spans="1:8" ht="15">
      <c r="A855" s="1"/>
      <c r="B855" s="1"/>
      <c r="C855" s="1"/>
      <c r="D855" s="1"/>
      <c r="E855" s="1"/>
      <c r="F855" s="1"/>
      <c r="G855" s="14"/>
      <c r="H855" s="10"/>
    </row>
    <row r="856" spans="1:8" ht="15">
      <c r="A856" s="1"/>
      <c r="B856" s="1"/>
      <c r="C856" s="1"/>
      <c r="D856" s="1"/>
      <c r="E856" s="1"/>
      <c r="F856" s="1"/>
      <c r="G856" s="14"/>
      <c r="H856" s="10"/>
    </row>
    <row r="857" spans="1:8" ht="15">
      <c r="A857" s="1"/>
      <c r="B857" s="1"/>
      <c r="C857" s="1"/>
      <c r="D857" s="1"/>
      <c r="E857" s="1"/>
      <c r="F857" s="1"/>
      <c r="G857" s="14"/>
      <c r="H857" s="10"/>
    </row>
    <row r="858" spans="1:8" ht="15">
      <c r="A858" s="1"/>
      <c r="B858" s="1"/>
      <c r="C858" s="1"/>
      <c r="D858" s="1"/>
      <c r="E858" s="1"/>
      <c r="F858" s="1"/>
      <c r="G858" s="14"/>
      <c r="H858" s="10"/>
    </row>
    <row r="859" spans="1:8" ht="15">
      <c r="A859" s="1"/>
      <c r="B859" s="1"/>
      <c r="C859" s="1"/>
      <c r="D859" s="1"/>
      <c r="E859" s="1"/>
      <c r="F859" s="1"/>
      <c r="G859" s="14"/>
      <c r="H859" s="10"/>
    </row>
    <row r="860" spans="1:8" ht="15">
      <c r="A860" s="1"/>
      <c r="B860" s="1"/>
      <c r="C860" s="1"/>
      <c r="D860" s="1"/>
      <c r="E860" s="1"/>
      <c r="F860" s="1"/>
      <c r="G860" s="14"/>
      <c r="H860" s="10"/>
    </row>
    <row r="861" spans="1:8" ht="15">
      <c r="A861" s="1"/>
      <c r="B861" s="1"/>
      <c r="C861" s="1"/>
      <c r="D861" s="1"/>
      <c r="E861" s="1"/>
      <c r="F861" s="1"/>
      <c r="G861" s="14"/>
      <c r="H861" s="10"/>
    </row>
    <row r="862" spans="1:8" ht="15">
      <c r="A862" s="1"/>
      <c r="B862" s="1"/>
      <c r="C862" s="1"/>
      <c r="D862" s="1"/>
      <c r="E862" s="1"/>
      <c r="F862" s="1"/>
      <c r="G862" s="14"/>
      <c r="H862" s="10"/>
    </row>
    <row r="863" spans="1:8" ht="15">
      <c r="A863" s="1"/>
      <c r="B863" s="1"/>
      <c r="C863" s="1"/>
      <c r="D863" s="1"/>
      <c r="E863" s="1"/>
      <c r="F863" s="1"/>
      <c r="G863" s="14"/>
      <c r="H863" s="10"/>
    </row>
    <row r="864" spans="1:8" ht="15">
      <c r="A864" s="1"/>
      <c r="B864" s="1"/>
      <c r="C864" s="1"/>
      <c r="D864" s="1"/>
      <c r="E864" s="1"/>
      <c r="F864" s="1"/>
      <c r="G864" s="14"/>
      <c r="H864" s="10"/>
    </row>
    <row r="865" spans="1:8" ht="15">
      <c r="A865" s="1"/>
      <c r="B865" s="1"/>
      <c r="C865" s="1"/>
      <c r="D865" s="1"/>
      <c r="E865" s="1"/>
      <c r="F865" s="1"/>
      <c r="G865" s="14"/>
      <c r="H865" s="10"/>
    </row>
    <row r="866" spans="1:8" ht="15">
      <c r="A866" s="1"/>
      <c r="B866" s="1"/>
      <c r="C866" s="1"/>
      <c r="D866" s="1"/>
      <c r="E866" s="1"/>
      <c r="F866" s="1"/>
      <c r="G866" s="14"/>
      <c r="H866" s="10"/>
    </row>
    <row r="867" spans="1:8" ht="15">
      <c r="A867" s="1"/>
      <c r="B867" s="1"/>
      <c r="C867" s="1"/>
      <c r="D867" s="1"/>
      <c r="E867" s="1"/>
      <c r="F867" s="1"/>
      <c r="G867" s="14"/>
      <c r="H867" s="10"/>
    </row>
    <row r="868" spans="1:8" ht="15">
      <c r="A868" s="1"/>
      <c r="B868" s="1"/>
      <c r="C868" s="1"/>
      <c r="D868" s="1"/>
      <c r="E868" s="1"/>
      <c r="F868" s="1"/>
      <c r="G868" s="14"/>
      <c r="H868" s="10"/>
    </row>
    <row r="869" spans="1:8" ht="15">
      <c r="A869" s="1"/>
      <c r="B869" s="1"/>
      <c r="C869" s="1"/>
      <c r="D869" s="1"/>
      <c r="E869" s="1"/>
      <c r="F869" s="1"/>
      <c r="G869" s="14"/>
      <c r="H869" s="10"/>
    </row>
    <row r="870" spans="1:8" ht="15">
      <c r="A870" s="1"/>
      <c r="B870" s="1"/>
      <c r="C870" s="1"/>
      <c r="D870" s="1"/>
      <c r="E870" s="1"/>
      <c r="F870" s="1"/>
      <c r="G870" s="14"/>
      <c r="H870" s="10"/>
    </row>
    <row r="871" spans="1:8" ht="15">
      <c r="A871" s="1"/>
      <c r="B871" s="1"/>
      <c r="C871" s="1"/>
      <c r="D871" s="1"/>
      <c r="E871" s="1"/>
      <c r="F871" s="1"/>
      <c r="G871" s="14"/>
      <c r="H871" s="10"/>
    </row>
    <row r="872" spans="1:8" ht="15">
      <c r="A872" s="1"/>
      <c r="B872" s="1"/>
      <c r="C872" s="1"/>
      <c r="D872" s="1"/>
      <c r="E872" s="1"/>
      <c r="F872" s="1"/>
      <c r="G872" s="14"/>
      <c r="H872" s="10"/>
    </row>
    <row r="873" spans="1:8" ht="15">
      <c r="A873" s="1"/>
      <c r="B873" s="1"/>
      <c r="C873" s="1"/>
      <c r="D873" s="1"/>
      <c r="E873" s="1"/>
      <c r="F873" s="1"/>
      <c r="G873" s="14"/>
      <c r="H873" s="10"/>
    </row>
    <row r="874" spans="1:8" ht="15">
      <c r="A874" s="1"/>
      <c r="B874" s="1"/>
      <c r="C874" s="1"/>
      <c r="D874" s="1"/>
      <c r="E874" s="1"/>
      <c r="F874" s="1"/>
      <c r="G874" s="14"/>
      <c r="H874" s="10"/>
    </row>
    <row r="875" spans="1:8" ht="15">
      <c r="A875" s="1"/>
      <c r="B875" s="1"/>
      <c r="C875" s="1"/>
      <c r="D875" s="1"/>
      <c r="E875" s="1"/>
      <c r="F875" s="1"/>
      <c r="G875" s="14"/>
      <c r="H875" s="10"/>
    </row>
    <row r="876" spans="1:8" ht="15">
      <c r="A876" s="1"/>
      <c r="B876" s="1"/>
      <c r="C876" s="1"/>
      <c r="D876" s="1"/>
      <c r="E876" s="1"/>
      <c r="F876" s="1"/>
      <c r="G876" s="14"/>
      <c r="H876" s="10"/>
    </row>
    <row r="877" spans="1:8" ht="15">
      <c r="A877" s="1"/>
      <c r="B877" s="1"/>
      <c r="C877" s="1"/>
      <c r="D877" s="1"/>
      <c r="E877" s="1"/>
      <c r="F877" s="1"/>
      <c r="G877" s="14"/>
      <c r="H877" s="10"/>
    </row>
    <row r="878" spans="1:8" ht="15">
      <c r="A878" s="1"/>
      <c r="B878" s="1"/>
      <c r="C878" s="1"/>
      <c r="D878" s="1"/>
      <c r="E878" s="1"/>
      <c r="F878" s="1"/>
      <c r="G878" s="14"/>
      <c r="H878" s="10"/>
    </row>
    <row r="879" spans="1:8" ht="15">
      <c r="A879" s="1"/>
      <c r="B879" s="1"/>
      <c r="C879" s="1"/>
      <c r="D879" s="1"/>
      <c r="E879" s="1"/>
      <c r="F879" s="1"/>
      <c r="G879" s="14"/>
      <c r="H879" s="10"/>
    </row>
    <row r="880" spans="1:8" ht="15">
      <c r="A880" s="1"/>
      <c r="B880" s="1"/>
      <c r="C880" s="1"/>
      <c r="D880" s="1"/>
      <c r="E880" s="1"/>
      <c r="F880" s="1"/>
      <c r="G880" s="14"/>
      <c r="H880" s="10"/>
    </row>
    <row r="881" spans="1:8" ht="15">
      <c r="A881" s="1"/>
      <c r="B881" s="1"/>
      <c r="C881" s="1"/>
      <c r="D881" s="1"/>
      <c r="E881" s="1"/>
      <c r="F881" s="1"/>
      <c r="G881" s="14"/>
      <c r="H881" s="10"/>
    </row>
    <row r="882" spans="1:8" ht="15">
      <c r="A882" s="1"/>
      <c r="B882" s="1"/>
      <c r="C882" s="1"/>
      <c r="D882" s="1"/>
      <c r="E882" s="1"/>
      <c r="F882" s="1"/>
      <c r="G882" s="14"/>
      <c r="H882" s="10"/>
    </row>
    <row r="883" spans="1:8" ht="15">
      <c r="A883" s="1"/>
      <c r="B883" s="1"/>
      <c r="C883" s="1"/>
      <c r="D883" s="1"/>
      <c r="E883" s="1"/>
      <c r="F883" s="1"/>
      <c r="G883" s="14"/>
      <c r="H883" s="10"/>
    </row>
    <row r="884" spans="1:8" ht="15">
      <c r="A884" s="1"/>
      <c r="B884" s="1"/>
      <c r="C884" s="1"/>
      <c r="D884" s="1"/>
      <c r="E884" s="1"/>
      <c r="F884" s="1"/>
      <c r="G884" s="14"/>
      <c r="H884" s="10"/>
    </row>
    <row r="885" spans="1:8" ht="15">
      <c r="A885" s="1"/>
      <c r="B885" s="1"/>
      <c r="C885" s="1"/>
      <c r="D885" s="1"/>
      <c r="E885" s="1"/>
      <c r="F885" s="1"/>
      <c r="G885" s="14"/>
      <c r="H885" s="10"/>
    </row>
    <row r="886" spans="1:8" ht="15">
      <c r="A886" s="1"/>
      <c r="B886" s="1"/>
      <c r="C886" s="1"/>
      <c r="D886" s="1"/>
      <c r="E886" s="1"/>
      <c r="F886" s="1"/>
      <c r="G886" s="14"/>
      <c r="H886" s="10"/>
    </row>
    <row r="887" spans="1:8" ht="15">
      <c r="A887" s="1"/>
      <c r="B887" s="1"/>
      <c r="C887" s="1"/>
      <c r="D887" s="1"/>
      <c r="E887" s="1"/>
      <c r="F887" s="1"/>
      <c r="G887" s="14"/>
      <c r="H887" s="10"/>
    </row>
    <row r="888" spans="1:8" ht="15">
      <c r="A888" s="1"/>
      <c r="B888" s="1"/>
      <c r="C888" s="1"/>
      <c r="D888" s="1"/>
      <c r="E888" s="1"/>
      <c r="F888" s="1"/>
      <c r="G888" s="14"/>
      <c r="H888" s="10"/>
    </row>
    <row r="889" spans="1:8" ht="15">
      <c r="A889" s="1"/>
      <c r="B889" s="1"/>
      <c r="C889" s="1"/>
      <c r="D889" s="1"/>
      <c r="E889" s="1"/>
      <c r="F889" s="1"/>
      <c r="G889" s="14"/>
      <c r="H889" s="10"/>
    </row>
    <row r="890" spans="1:8" ht="15">
      <c r="A890" s="1"/>
      <c r="B890" s="1"/>
      <c r="C890" s="1"/>
      <c r="D890" s="1"/>
      <c r="E890" s="1"/>
      <c r="F890" s="1"/>
      <c r="G890" s="14"/>
      <c r="H890" s="10"/>
    </row>
    <row r="891" spans="1:8" ht="15">
      <c r="A891" s="1"/>
      <c r="B891" s="1"/>
      <c r="C891" s="1"/>
      <c r="D891" s="1"/>
      <c r="E891" s="1"/>
      <c r="F891" s="1"/>
      <c r="G891" s="14"/>
      <c r="H891" s="10"/>
    </row>
    <row r="892" spans="1:8" ht="15">
      <c r="A892" s="1"/>
      <c r="B892" s="1"/>
      <c r="C892" s="1"/>
      <c r="D892" s="1"/>
      <c r="E892" s="1"/>
      <c r="F892" s="1"/>
      <c r="G892" s="14"/>
      <c r="H892" s="10"/>
    </row>
    <row r="893" spans="1:8" ht="15">
      <c r="A893" s="1"/>
      <c r="B893" s="1"/>
      <c r="C893" s="1"/>
      <c r="D893" s="1"/>
      <c r="E893" s="1"/>
      <c r="F893" s="1"/>
      <c r="G893" s="14"/>
      <c r="H893" s="10"/>
    </row>
    <row r="894" spans="1:8" ht="15">
      <c r="A894" s="1"/>
      <c r="B894" s="1"/>
      <c r="C894" s="1"/>
      <c r="D894" s="1"/>
      <c r="E894" s="1"/>
      <c r="F894" s="1"/>
      <c r="G894" s="14"/>
      <c r="H894" s="10"/>
    </row>
    <row r="895" spans="1:8" ht="15">
      <c r="A895" s="1"/>
      <c r="B895" s="1"/>
      <c r="C895" s="1"/>
      <c r="D895" s="1"/>
      <c r="E895" s="1"/>
      <c r="F895" s="1"/>
      <c r="G895" s="14"/>
      <c r="H895" s="10"/>
    </row>
    <row r="896" spans="1:8" ht="15">
      <c r="A896" s="1"/>
      <c r="B896" s="1"/>
      <c r="C896" s="1"/>
      <c r="D896" s="1"/>
      <c r="E896" s="1"/>
      <c r="F896" s="1"/>
      <c r="G896" s="14"/>
      <c r="H896" s="10"/>
    </row>
    <row r="897" spans="1:8" ht="15">
      <c r="A897" s="1"/>
      <c r="B897" s="1"/>
      <c r="C897" s="1"/>
      <c r="D897" s="1"/>
      <c r="E897" s="1"/>
      <c r="F897" s="1"/>
      <c r="G897" s="14"/>
      <c r="H897" s="10"/>
    </row>
    <row r="898" spans="1:8" ht="15">
      <c r="A898" s="1"/>
      <c r="B898" s="1"/>
      <c r="C898" s="1"/>
      <c r="D898" s="1"/>
      <c r="E898" s="1"/>
      <c r="F898" s="1"/>
      <c r="G898" s="14"/>
      <c r="H898" s="10"/>
    </row>
    <row r="899" spans="1:8" ht="15">
      <c r="A899" s="1"/>
      <c r="B899" s="1"/>
      <c r="C899" s="1"/>
      <c r="D899" s="1"/>
      <c r="E899" s="1"/>
      <c r="F899" s="1"/>
      <c r="G899" s="14"/>
      <c r="H899" s="10"/>
    </row>
    <row r="900" spans="1:8" ht="15">
      <c r="A900" s="1"/>
      <c r="B900" s="1"/>
      <c r="C900" s="1"/>
      <c r="D900" s="1"/>
      <c r="E900" s="1"/>
      <c r="F900" s="1"/>
      <c r="G900" s="14"/>
      <c r="H900" s="10"/>
    </row>
    <row r="901" spans="1:8" ht="15">
      <c r="A901" s="1"/>
      <c r="B901" s="1"/>
      <c r="C901" s="1"/>
      <c r="D901" s="1"/>
      <c r="E901" s="1"/>
      <c r="F901" s="1"/>
      <c r="G901" s="14"/>
      <c r="H901" s="10"/>
    </row>
    <row r="902" spans="1:8" ht="15">
      <c r="A902" s="1"/>
      <c r="B902" s="1"/>
      <c r="C902" s="1"/>
      <c r="D902" s="1"/>
      <c r="E902" s="1"/>
      <c r="F902" s="1"/>
      <c r="G902" s="14"/>
      <c r="H902" s="10"/>
    </row>
    <row r="903" spans="1:8" ht="15">
      <c r="A903" s="1"/>
      <c r="B903" s="1"/>
      <c r="C903" s="1"/>
      <c r="D903" s="1"/>
      <c r="E903" s="1"/>
      <c r="F903" s="1"/>
      <c r="G903" s="14"/>
      <c r="H903" s="10"/>
    </row>
    <row r="904" spans="1:8" ht="15">
      <c r="A904" s="1"/>
      <c r="B904" s="1"/>
      <c r="C904" s="1"/>
      <c r="D904" s="1"/>
      <c r="E904" s="1"/>
      <c r="F904" s="1"/>
      <c r="G904" s="14"/>
      <c r="H904" s="10"/>
    </row>
    <row r="905" spans="1:8" ht="15">
      <c r="A905" s="1"/>
      <c r="B905" s="1"/>
      <c r="C905" s="1"/>
      <c r="D905" s="1"/>
      <c r="E905" s="1"/>
      <c r="F905" s="1"/>
      <c r="G905" s="14"/>
      <c r="H905" s="10"/>
    </row>
    <row r="906" spans="1:8" ht="15">
      <c r="A906" s="1"/>
      <c r="B906" s="1"/>
      <c r="C906" s="1"/>
      <c r="D906" s="1"/>
      <c r="E906" s="1"/>
      <c r="F906" s="1"/>
      <c r="G906" s="14"/>
      <c r="H906" s="10"/>
    </row>
    <row r="907" spans="1:8" ht="15">
      <c r="A907" s="1"/>
      <c r="B907" s="1"/>
      <c r="C907" s="1"/>
      <c r="D907" s="1"/>
      <c r="E907" s="1"/>
      <c r="F907" s="1"/>
      <c r="G907" s="14"/>
      <c r="H907" s="10"/>
    </row>
    <row r="908" spans="1:8" ht="15">
      <c r="A908" s="1"/>
      <c r="B908" s="1"/>
      <c r="C908" s="1"/>
      <c r="D908" s="1"/>
      <c r="E908" s="1"/>
      <c r="F908" s="1"/>
      <c r="G908" s="14"/>
      <c r="H908" s="10"/>
    </row>
    <row r="909" spans="1:8" ht="15">
      <c r="A909" s="1"/>
      <c r="B909" s="1"/>
      <c r="C909" s="1"/>
      <c r="D909" s="1"/>
      <c r="E909" s="1"/>
      <c r="F909" s="1"/>
      <c r="G909" s="14"/>
      <c r="H909" s="10"/>
    </row>
    <row r="910" spans="1:8" ht="15">
      <c r="A910" s="1"/>
      <c r="B910" s="1"/>
      <c r="C910" s="1"/>
      <c r="D910" s="1"/>
      <c r="E910" s="1"/>
      <c r="F910" s="1"/>
      <c r="G910" s="14"/>
      <c r="H910" s="10"/>
    </row>
    <row r="911" spans="1:8" ht="15">
      <c r="A911" s="1"/>
      <c r="B911" s="1"/>
      <c r="C911" s="1"/>
      <c r="D911" s="1"/>
      <c r="E911" s="1"/>
      <c r="F911" s="1"/>
      <c r="G911" s="14"/>
      <c r="H911" s="10"/>
    </row>
    <row r="912" spans="1:8" ht="15">
      <c r="A912" s="1"/>
      <c r="B912" s="1"/>
      <c r="C912" s="1"/>
      <c r="D912" s="1"/>
      <c r="E912" s="1"/>
      <c r="F912" s="1"/>
      <c r="G912" s="14"/>
      <c r="H912" s="10"/>
    </row>
    <row r="913" spans="1:8" ht="15">
      <c r="A913" s="1"/>
      <c r="B913" s="1"/>
      <c r="C913" s="1"/>
      <c r="D913" s="1"/>
      <c r="E913" s="1"/>
      <c r="F913" s="1"/>
      <c r="G913" s="14"/>
      <c r="H913" s="10"/>
    </row>
    <row r="914" spans="1:8" ht="15">
      <c r="A914" s="1"/>
      <c r="B914" s="1"/>
      <c r="C914" s="1"/>
      <c r="D914" s="1"/>
      <c r="E914" s="1"/>
      <c r="F914" s="1"/>
      <c r="G914" s="14"/>
      <c r="H914" s="10"/>
    </row>
    <row r="915" spans="1:8" ht="15">
      <c r="A915" s="1"/>
      <c r="B915" s="1"/>
      <c r="C915" s="1"/>
      <c r="D915" s="1"/>
      <c r="E915" s="1"/>
      <c r="F915" s="1"/>
      <c r="G915" s="14"/>
      <c r="H915" s="10"/>
    </row>
    <row r="916" spans="1:8" ht="15">
      <c r="A916" s="1"/>
      <c r="B916" s="1"/>
      <c r="C916" s="1"/>
      <c r="D916" s="1"/>
      <c r="E916" s="1"/>
      <c r="F916" s="1"/>
      <c r="G916" s="14"/>
      <c r="H916" s="10"/>
    </row>
    <row r="917" spans="1:8" ht="15">
      <c r="A917" s="1"/>
      <c r="B917" s="1"/>
      <c r="C917" s="1"/>
      <c r="D917" s="1"/>
      <c r="E917" s="1"/>
      <c r="F917" s="1"/>
      <c r="G917" s="14"/>
      <c r="H917" s="10"/>
    </row>
    <row r="918" spans="1:8" ht="15">
      <c r="A918" s="1"/>
      <c r="B918" s="1"/>
      <c r="C918" s="1"/>
      <c r="D918" s="1"/>
      <c r="E918" s="1"/>
      <c r="F918" s="1"/>
      <c r="G918" s="14"/>
      <c r="H918" s="10"/>
    </row>
    <row r="919" spans="1:8" ht="15">
      <c r="A919" s="1"/>
      <c r="B919" s="1"/>
      <c r="C919" s="1"/>
      <c r="D919" s="1"/>
      <c r="E919" s="1"/>
      <c r="F919" s="1"/>
      <c r="G919" s="14"/>
      <c r="H919" s="10"/>
    </row>
    <row r="920" spans="1:8" ht="15">
      <c r="A920" s="1"/>
      <c r="B920" s="1"/>
      <c r="C920" s="1"/>
      <c r="D920" s="1"/>
      <c r="E920" s="1"/>
      <c r="F920" s="1"/>
      <c r="G920" s="14"/>
      <c r="H920" s="10"/>
    </row>
    <row r="921" spans="1:8" ht="15">
      <c r="A921" s="1"/>
      <c r="B921" s="1"/>
      <c r="C921" s="1"/>
      <c r="D921" s="1"/>
      <c r="E921" s="1"/>
      <c r="F921" s="1"/>
      <c r="G921" s="14"/>
      <c r="H921" s="10"/>
    </row>
    <row r="922" spans="1:8" ht="15">
      <c r="A922" s="1"/>
      <c r="B922" s="1"/>
      <c r="C922" s="1"/>
      <c r="D922" s="1"/>
      <c r="E922" s="1"/>
      <c r="F922" s="1"/>
      <c r="G922" s="14"/>
      <c r="H922" s="10"/>
    </row>
    <row r="923" spans="1:8" ht="15">
      <c r="A923" s="1"/>
      <c r="B923" s="1"/>
      <c r="C923" s="1"/>
      <c r="D923" s="1"/>
      <c r="E923" s="1"/>
      <c r="F923" s="1"/>
      <c r="G923" s="14"/>
      <c r="H923" s="10"/>
    </row>
    <row r="924" spans="1:8" ht="15">
      <c r="A924" s="1"/>
      <c r="B924" s="1"/>
      <c r="C924" s="1"/>
      <c r="D924" s="1"/>
      <c r="E924" s="1"/>
      <c r="F924" s="1"/>
      <c r="G924" s="14"/>
      <c r="H924" s="10"/>
    </row>
    <row r="925" spans="1:8" ht="15">
      <c r="A925" s="1"/>
      <c r="B925" s="1"/>
      <c r="C925" s="1"/>
      <c r="D925" s="1"/>
      <c r="E925" s="1"/>
      <c r="F925" s="1"/>
      <c r="G925" s="14"/>
      <c r="H925" s="10"/>
    </row>
    <row r="926" spans="1:8" ht="15">
      <c r="A926" s="1"/>
      <c r="B926" s="1"/>
      <c r="C926" s="1"/>
      <c r="D926" s="1"/>
      <c r="E926" s="1"/>
      <c r="F926" s="1"/>
      <c r="G926" s="14"/>
      <c r="H926" s="10"/>
    </row>
    <row r="927" spans="1:8" ht="15">
      <c r="A927" s="1"/>
      <c r="B927" s="1"/>
      <c r="C927" s="1"/>
      <c r="D927" s="1"/>
      <c r="E927" s="1"/>
      <c r="F927" s="1"/>
      <c r="G927" s="14"/>
      <c r="H927" s="10"/>
    </row>
    <row r="928" spans="1:8" ht="15">
      <c r="A928" s="1"/>
      <c r="B928" s="1"/>
      <c r="C928" s="1"/>
      <c r="D928" s="1"/>
      <c r="E928" s="1"/>
      <c r="F928" s="1"/>
      <c r="G928" s="14"/>
      <c r="H928" s="10"/>
    </row>
    <row r="929" spans="1:8" ht="15">
      <c r="A929" s="1"/>
      <c r="B929" s="1"/>
      <c r="C929" s="1"/>
      <c r="D929" s="1"/>
      <c r="E929" s="1"/>
      <c r="F929" s="1"/>
      <c r="G929" s="14"/>
      <c r="H929" s="10"/>
    </row>
    <row r="930" spans="1:8" ht="15">
      <c r="A930" s="1"/>
      <c r="B930" s="1"/>
      <c r="C930" s="1"/>
      <c r="D930" s="1"/>
      <c r="E930" s="1"/>
      <c r="F930" s="1"/>
      <c r="G930" s="14"/>
      <c r="H930" s="10"/>
    </row>
    <row r="931" spans="1:8" ht="15">
      <c r="A931" s="1"/>
      <c r="B931" s="1"/>
      <c r="C931" s="1"/>
      <c r="D931" s="1"/>
      <c r="E931" s="1"/>
      <c r="F931" s="1"/>
      <c r="G931" s="14"/>
      <c r="H931" s="10"/>
    </row>
    <row r="932" spans="1:8" ht="15">
      <c r="A932" s="1"/>
      <c r="B932" s="1"/>
      <c r="C932" s="1"/>
      <c r="D932" s="1"/>
      <c r="E932" s="1"/>
      <c r="F932" s="1"/>
      <c r="G932" s="14"/>
      <c r="H932" s="10"/>
    </row>
    <row r="933" spans="1:8" ht="15">
      <c r="A933" s="1"/>
      <c r="B933" s="1"/>
      <c r="C933" s="1"/>
      <c r="D933" s="1"/>
      <c r="E933" s="1"/>
      <c r="F933" s="1"/>
      <c r="G933" s="14"/>
      <c r="H933" s="10"/>
    </row>
    <row r="934" spans="1:8" ht="15">
      <c r="A934" s="1"/>
      <c r="B934" s="1"/>
      <c r="C934" s="1"/>
      <c r="D934" s="1"/>
      <c r="E934" s="1"/>
      <c r="F934" s="1"/>
      <c r="G934" s="14"/>
      <c r="H934" s="10"/>
    </row>
    <row r="935" spans="1:8" ht="15">
      <c r="A935" s="1"/>
      <c r="B935" s="1"/>
      <c r="C935" s="1"/>
      <c r="D935" s="1"/>
      <c r="E935" s="1"/>
      <c r="F935" s="1"/>
      <c r="G935" s="14"/>
      <c r="H935" s="10"/>
    </row>
    <row r="936" spans="1:8" ht="15">
      <c r="A936" s="1"/>
      <c r="B936" s="1"/>
      <c r="C936" s="1"/>
      <c r="D936" s="1"/>
      <c r="E936" s="1"/>
      <c r="F936" s="1"/>
      <c r="G936" s="14"/>
      <c r="H936" s="10"/>
    </row>
    <row r="937" spans="1:8" ht="15">
      <c r="A937" s="1"/>
      <c r="B937" s="1"/>
      <c r="C937" s="1"/>
      <c r="D937" s="1"/>
      <c r="E937" s="1"/>
      <c r="F937" s="1"/>
      <c r="G937" s="14"/>
      <c r="H937" s="10"/>
    </row>
    <row r="938" spans="1:8" ht="15">
      <c r="A938" s="1"/>
      <c r="B938" s="1"/>
      <c r="C938" s="1"/>
      <c r="D938" s="1"/>
      <c r="E938" s="1"/>
      <c r="F938" s="1"/>
      <c r="G938" s="14"/>
      <c r="H938" s="10"/>
    </row>
    <row r="939" spans="1:8" ht="15">
      <c r="A939" s="1"/>
      <c r="B939" s="1"/>
      <c r="C939" s="1"/>
      <c r="D939" s="1"/>
      <c r="E939" s="1"/>
      <c r="F939" s="1"/>
      <c r="G939" s="14"/>
      <c r="H939" s="10"/>
    </row>
    <row r="940" spans="1:8" ht="15">
      <c r="A940" s="1"/>
      <c r="B940" s="1"/>
      <c r="C940" s="1"/>
      <c r="D940" s="1"/>
      <c r="E940" s="1"/>
      <c r="F940" s="1"/>
      <c r="G940" s="14"/>
      <c r="H940" s="10"/>
    </row>
    <row r="941" spans="1:8" ht="15">
      <c r="A941" s="1"/>
      <c r="B941" s="1"/>
      <c r="C941" s="1"/>
      <c r="D941" s="1"/>
      <c r="E941" s="1"/>
      <c r="F941" s="1"/>
      <c r="G941" s="14"/>
      <c r="H941" s="10"/>
    </row>
    <row r="942" spans="1:8" ht="15">
      <c r="A942" s="1"/>
      <c r="B942" s="1"/>
      <c r="C942" s="1"/>
      <c r="D942" s="1"/>
      <c r="E942" s="1"/>
      <c r="F942" s="1"/>
      <c r="G942" s="14"/>
      <c r="H942" s="10"/>
    </row>
    <row r="943" spans="1:8" ht="15">
      <c r="A943" s="1"/>
      <c r="B943" s="1"/>
      <c r="C943" s="1"/>
      <c r="D943" s="1"/>
      <c r="E943" s="1"/>
      <c r="F943" s="1"/>
      <c r="G943" s="14"/>
      <c r="H943" s="10"/>
    </row>
    <row r="944" spans="1:8" ht="15">
      <c r="A944" s="1"/>
      <c r="B944" s="1"/>
      <c r="C944" s="1"/>
      <c r="D944" s="1"/>
      <c r="E944" s="1"/>
      <c r="F944" s="1"/>
      <c r="G944" s="14"/>
      <c r="H944" s="10"/>
    </row>
    <row r="945" spans="1:8" ht="15">
      <c r="A945" s="1"/>
      <c r="B945" s="1"/>
      <c r="C945" s="1"/>
      <c r="D945" s="1"/>
      <c r="E945" s="1"/>
      <c r="F945" s="1"/>
      <c r="G945" s="14"/>
      <c r="H945" s="10"/>
    </row>
    <row r="946" spans="1:8" ht="15">
      <c r="A946" s="1"/>
      <c r="B946" s="1"/>
      <c r="C946" s="1"/>
      <c r="D946" s="1"/>
      <c r="E946" s="1"/>
      <c r="F946" s="1"/>
      <c r="G946" s="14"/>
      <c r="H946" s="10"/>
    </row>
    <row r="947" spans="1:8" ht="15">
      <c r="A947" s="1"/>
      <c r="B947" s="1"/>
      <c r="C947" s="1"/>
      <c r="D947" s="1"/>
      <c r="E947" s="1"/>
      <c r="F947" s="1"/>
      <c r="G947" s="14"/>
      <c r="H947" s="10"/>
    </row>
    <row r="948" spans="1:8" ht="15">
      <c r="A948" s="1"/>
      <c r="B948" s="1"/>
      <c r="C948" s="1"/>
      <c r="D948" s="1"/>
      <c r="E948" s="1"/>
      <c r="F948" s="1"/>
      <c r="G948" s="14"/>
      <c r="H948" s="10"/>
    </row>
    <row r="949" spans="1:8" ht="15">
      <c r="A949" s="1"/>
      <c r="B949" s="1"/>
      <c r="C949" s="1"/>
      <c r="D949" s="1"/>
      <c r="E949" s="1"/>
      <c r="F949" s="1"/>
      <c r="G949" s="14"/>
      <c r="H949" s="10"/>
    </row>
    <row r="950" spans="1:8" ht="15">
      <c r="A950" s="1"/>
      <c r="B950" s="1"/>
      <c r="C950" s="1"/>
      <c r="D950" s="1"/>
      <c r="E950" s="1"/>
      <c r="F950" s="1"/>
      <c r="G950" s="14"/>
      <c r="H950" s="10"/>
    </row>
    <row r="951" spans="1:8" ht="15">
      <c r="A951" s="1"/>
      <c r="B951" s="1"/>
      <c r="C951" s="1"/>
      <c r="D951" s="1"/>
      <c r="E951" s="1"/>
      <c r="F951" s="1"/>
      <c r="G951" s="14"/>
      <c r="H951" s="10"/>
    </row>
    <row r="952" spans="1:8" ht="15">
      <c r="A952" s="1"/>
      <c r="B952" s="1"/>
      <c r="C952" s="1"/>
      <c r="D952" s="1"/>
      <c r="E952" s="1"/>
      <c r="F952" s="1"/>
      <c r="G952" s="14"/>
      <c r="H952" s="10"/>
    </row>
    <row r="953" spans="1:8" ht="15">
      <c r="A953" s="1"/>
      <c r="B953" s="1"/>
      <c r="C953" s="1"/>
      <c r="D953" s="1"/>
      <c r="E953" s="1"/>
      <c r="F953" s="1"/>
      <c r="G953" s="14"/>
      <c r="H953" s="10"/>
    </row>
    <row r="954" spans="1:8" ht="15">
      <c r="A954" s="1"/>
      <c r="B954" s="1"/>
      <c r="C954" s="1"/>
      <c r="D954" s="1"/>
      <c r="E954" s="1"/>
      <c r="F954" s="1"/>
      <c r="G954" s="14"/>
      <c r="H954" s="10"/>
    </row>
    <row r="955" spans="1:8" ht="15">
      <c r="A955" s="1"/>
      <c r="B955" s="1"/>
      <c r="C955" s="1"/>
      <c r="D955" s="1"/>
      <c r="E955" s="1"/>
      <c r="F955" s="1"/>
      <c r="G955" s="14"/>
      <c r="H955" s="10"/>
    </row>
    <row r="956" spans="1:8" ht="15">
      <c r="A956" s="1"/>
      <c r="B956" s="1"/>
      <c r="C956" s="1"/>
      <c r="D956" s="1"/>
      <c r="E956" s="1"/>
      <c r="F956" s="1"/>
      <c r="G956" s="14"/>
      <c r="H956" s="10"/>
    </row>
    <row r="957" spans="1:8" ht="15">
      <c r="A957" s="1"/>
      <c r="B957" s="1"/>
      <c r="C957" s="1"/>
      <c r="D957" s="1"/>
      <c r="E957" s="1"/>
      <c r="F957" s="1"/>
      <c r="G957" s="14"/>
      <c r="H957" s="10"/>
    </row>
    <row r="958" spans="1:8" ht="15">
      <c r="A958" s="1"/>
      <c r="B958" s="1"/>
      <c r="C958" s="1"/>
      <c r="D958" s="1"/>
      <c r="E958" s="1"/>
      <c r="F958" s="1"/>
      <c r="G958" s="14"/>
      <c r="H958" s="10"/>
    </row>
    <row r="959" spans="1:8" ht="15">
      <c r="A959" s="1"/>
      <c r="B959" s="1"/>
      <c r="C959" s="1"/>
      <c r="D959" s="1"/>
      <c r="E959" s="1"/>
      <c r="F959" s="1"/>
      <c r="G959" s="14"/>
      <c r="H959" s="10"/>
    </row>
    <row r="960" spans="1:8" ht="15">
      <c r="A960" s="1"/>
      <c r="B960" s="1"/>
      <c r="C960" s="1"/>
      <c r="D960" s="1"/>
      <c r="E960" s="1"/>
      <c r="F960" s="1"/>
      <c r="G960" s="14"/>
      <c r="H960" s="10"/>
    </row>
    <row r="961" spans="1:8" ht="15">
      <c r="A961" s="1"/>
      <c r="B961" s="1"/>
      <c r="C961" s="1"/>
      <c r="D961" s="1"/>
      <c r="E961" s="1"/>
      <c r="F961" s="1"/>
      <c r="G961" s="14"/>
      <c r="H961" s="10"/>
    </row>
    <row r="962" spans="1:8" ht="15">
      <c r="A962" s="1"/>
      <c r="B962" s="1"/>
      <c r="C962" s="1"/>
      <c r="D962" s="1"/>
      <c r="E962" s="1"/>
      <c r="F962" s="1"/>
      <c r="G962" s="14"/>
      <c r="H962" s="10"/>
    </row>
    <row r="963" spans="1:8" ht="15">
      <c r="A963" s="1"/>
      <c r="B963" s="1"/>
      <c r="C963" s="1"/>
      <c r="D963" s="1"/>
      <c r="E963" s="1"/>
      <c r="F963" s="1"/>
      <c r="G963" s="14"/>
      <c r="H963" s="10"/>
    </row>
    <row r="964" spans="1:8" ht="15">
      <c r="A964" s="1"/>
      <c r="B964" s="1"/>
      <c r="C964" s="1"/>
      <c r="D964" s="1"/>
      <c r="E964" s="1"/>
      <c r="F964" s="1"/>
      <c r="G964" s="14"/>
      <c r="H964" s="10"/>
    </row>
    <row r="965" spans="1:8" ht="15">
      <c r="A965" s="1"/>
      <c r="B965" s="1"/>
      <c r="C965" s="1"/>
      <c r="D965" s="1"/>
      <c r="E965" s="1"/>
      <c r="F965" s="1"/>
      <c r="G965" s="14"/>
      <c r="H965" s="10"/>
    </row>
    <row r="966" spans="1:8" ht="15">
      <c r="A966" s="1"/>
      <c r="B966" s="1"/>
      <c r="C966" s="1"/>
      <c r="D966" s="1"/>
      <c r="E966" s="1"/>
      <c r="F966" s="1"/>
      <c r="G966" s="14"/>
      <c r="H966" s="10"/>
    </row>
    <row r="967" spans="1:8" ht="15">
      <c r="A967" s="1"/>
      <c r="B967" s="1"/>
      <c r="C967" s="1"/>
      <c r="D967" s="1"/>
      <c r="E967" s="1"/>
      <c r="F967" s="1"/>
      <c r="G967" s="14"/>
      <c r="H967" s="10"/>
    </row>
    <row r="968" spans="1:8" ht="15">
      <c r="A968" s="1"/>
      <c r="B968" s="1"/>
      <c r="C968" s="1"/>
      <c r="D968" s="1"/>
      <c r="E968" s="1"/>
      <c r="F968" s="1"/>
      <c r="G968" s="14"/>
      <c r="H968" s="10"/>
    </row>
    <row r="969" spans="1:8" ht="15">
      <c r="A969" s="1"/>
      <c r="B969" s="1"/>
      <c r="C969" s="1"/>
      <c r="D969" s="1"/>
      <c r="E969" s="1"/>
      <c r="F969" s="1"/>
      <c r="G969" s="14"/>
      <c r="H969" s="10"/>
    </row>
    <row r="970" spans="1:8" ht="15">
      <c r="A970" s="1"/>
      <c r="B970" s="1"/>
      <c r="C970" s="1"/>
      <c r="D970" s="1"/>
      <c r="E970" s="1"/>
      <c r="F970" s="1"/>
      <c r="G970" s="14"/>
      <c r="H970" s="10"/>
    </row>
    <row r="971" spans="1:8" ht="15">
      <c r="A971" s="1"/>
      <c r="B971" s="1"/>
      <c r="C971" s="1"/>
      <c r="D971" s="1"/>
      <c r="E971" s="1"/>
      <c r="F971" s="1"/>
      <c r="G971" s="14"/>
      <c r="H971" s="10"/>
    </row>
    <row r="972" spans="1:8" ht="15">
      <c r="A972" s="1"/>
      <c r="B972" s="1"/>
      <c r="C972" s="1"/>
      <c r="D972" s="1"/>
      <c r="E972" s="1"/>
      <c r="F972" s="1"/>
      <c r="G972" s="14"/>
      <c r="H972" s="10"/>
    </row>
    <row r="973" spans="1:8" ht="15">
      <c r="A973" s="1"/>
      <c r="B973" s="1"/>
      <c r="C973" s="1"/>
      <c r="D973" s="1"/>
      <c r="E973" s="1"/>
      <c r="F973" s="1"/>
      <c r="G973" s="14"/>
      <c r="H973" s="10"/>
    </row>
    <row r="974" spans="1:8" ht="15">
      <c r="A974" s="1"/>
      <c r="B974" s="1"/>
      <c r="C974" s="1"/>
      <c r="D974" s="1"/>
      <c r="E974" s="1"/>
      <c r="F974" s="1"/>
      <c r="G974" s="14"/>
      <c r="H974" s="10"/>
    </row>
    <row r="975" spans="1:8" ht="15">
      <c r="A975" s="1"/>
      <c r="B975" s="1"/>
      <c r="C975" s="1"/>
      <c r="D975" s="1"/>
      <c r="E975" s="1"/>
      <c r="F975" s="1"/>
      <c r="G975" s="14"/>
      <c r="H975" s="10"/>
    </row>
    <row r="976" spans="1:8" ht="15">
      <c r="A976" s="1"/>
      <c r="B976" s="1"/>
      <c r="C976" s="1"/>
      <c r="D976" s="1"/>
      <c r="E976" s="1"/>
      <c r="F976" s="1"/>
      <c r="G976" s="14"/>
      <c r="H976" s="10"/>
    </row>
    <row r="977" spans="1:8" ht="15">
      <c r="A977" s="1"/>
      <c r="B977" s="1"/>
      <c r="C977" s="1"/>
      <c r="D977" s="1"/>
      <c r="E977" s="1"/>
      <c r="F977" s="1"/>
      <c r="G977" s="14"/>
      <c r="H977" s="10"/>
    </row>
    <row r="978" spans="1:8" ht="15">
      <c r="A978" s="1"/>
      <c r="B978" s="1"/>
      <c r="C978" s="1"/>
      <c r="D978" s="1"/>
      <c r="E978" s="1"/>
      <c r="F978" s="1"/>
      <c r="G978" s="14"/>
      <c r="H978" s="10"/>
    </row>
    <row r="979" spans="1:8" ht="15">
      <c r="A979" s="1"/>
      <c r="B979" s="1"/>
      <c r="C979" s="1"/>
      <c r="D979" s="1"/>
      <c r="E979" s="1"/>
      <c r="F979" s="1"/>
      <c r="G979" s="14"/>
      <c r="H979" s="10"/>
    </row>
    <row r="980" spans="1:8" ht="15">
      <c r="A980" s="1"/>
      <c r="B980" s="1"/>
      <c r="C980" s="1"/>
      <c r="D980" s="1"/>
      <c r="E980" s="1"/>
      <c r="F980" s="1"/>
      <c r="G980" s="14"/>
      <c r="H980" s="10"/>
    </row>
    <row r="981" spans="1:8" ht="15">
      <c r="A981" s="1"/>
      <c r="B981" s="1"/>
      <c r="C981" s="1"/>
      <c r="D981" s="1"/>
      <c r="E981" s="1"/>
      <c r="F981" s="1"/>
      <c r="G981" s="14"/>
      <c r="H981" s="10"/>
    </row>
    <row r="982" spans="1:8" ht="15">
      <c r="A982" s="1"/>
      <c r="B982" s="1"/>
      <c r="C982" s="1"/>
      <c r="D982" s="1"/>
      <c r="E982" s="1"/>
      <c r="F982" s="1"/>
      <c r="G982" s="14"/>
      <c r="H982" s="10"/>
    </row>
    <row r="983" spans="1:8" ht="15">
      <c r="A983" s="1"/>
      <c r="B983" s="1"/>
      <c r="C983" s="1"/>
      <c r="D983" s="1"/>
      <c r="E983" s="1"/>
      <c r="F983" s="1"/>
      <c r="G983" s="14"/>
      <c r="H983" s="10"/>
    </row>
    <row r="984" spans="1:8" ht="15">
      <c r="A984" s="1"/>
      <c r="B984" s="1"/>
      <c r="C984" s="1"/>
      <c r="D984" s="1"/>
      <c r="E984" s="1"/>
      <c r="F984" s="1"/>
      <c r="G984" s="14"/>
      <c r="H984" s="10"/>
    </row>
    <row r="985" spans="1:8" ht="15">
      <c r="A985" s="1"/>
      <c r="B985" s="1"/>
      <c r="C985" s="1"/>
      <c r="D985" s="1"/>
      <c r="E985" s="1"/>
      <c r="F985" s="1"/>
      <c r="G985" s="14"/>
      <c r="H985" s="10"/>
    </row>
    <row r="986" spans="1:8" ht="15">
      <c r="A986" s="1"/>
      <c r="B986" s="1"/>
      <c r="C986" s="1"/>
      <c r="D986" s="1"/>
      <c r="E986" s="1"/>
      <c r="F986" s="1"/>
      <c r="G986" s="14"/>
      <c r="H986" s="10"/>
    </row>
    <row r="987" spans="1:8" ht="15">
      <c r="A987" s="1"/>
      <c r="B987" s="1"/>
      <c r="C987" s="1"/>
      <c r="D987" s="1"/>
      <c r="E987" s="1"/>
      <c r="F987" s="1"/>
      <c r="G987" s="14"/>
      <c r="H987" s="10"/>
    </row>
    <row r="988" spans="1:8" ht="15">
      <c r="A988" s="1"/>
      <c r="B988" s="1"/>
      <c r="C988" s="1"/>
      <c r="D988" s="1"/>
      <c r="E988" s="1"/>
      <c r="F988" s="1"/>
      <c r="G988" s="14"/>
      <c r="H988" s="10"/>
    </row>
    <row r="989" spans="1:8" ht="15">
      <c r="A989" s="1"/>
      <c r="B989" s="1"/>
      <c r="C989" s="1"/>
      <c r="D989" s="1"/>
      <c r="E989" s="1"/>
      <c r="F989" s="1"/>
      <c r="G989" s="14"/>
      <c r="H989" s="10"/>
    </row>
    <row r="990" spans="1:8" ht="15">
      <c r="A990" s="1"/>
      <c r="B990" s="1"/>
      <c r="C990" s="1"/>
      <c r="D990" s="1"/>
      <c r="E990" s="1"/>
      <c r="F990" s="1"/>
      <c r="G990" s="14"/>
      <c r="H990" s="10"/>
    </row>
    <row r="991" spans="1:8" ht="15">
      <c r="A991" s="1"/>
      <c r="B991" s="1"/>
      <c r="C991" s="1"/>
      <c r="D991" s="1"/>
      <c r="E991" s="1"/>
      <c r="F991" s="1"/>
      <c r="G991" s="14"/>
      <c r="H991" s="10"/>
    </row>
    <row r="992" spans="1:8" ht="15">
      <c r="A992" s="1"/>
      <c r="B992" s="1"/>
      <c r="C992" s="1"/>
      <c r="D992" s="1"/>
      <c r="E992" s="1"/>
      <c r="F992" s="1"/>
      <c r="G992" s="14"/>
      <c r="H992" s="10"/>
    </row>
    <row r="993" spans="1:8" ht="15">
      <c r="A993" s="1"/>
      <c r="B993" s="1"/>
      <c r="C993" s="1"/>
      <c r="D993" s="1"/>
      <c r="E993" s="1"/>
      <c r="F993" s="1"/>
      <c r="G993" s="14"/>
      <c r="H993" s="10"/>
    </row>
    <row r="994" spans="1:8" ht="15">
      <c r="A994" s="1"/>
      <c r="B994" s="1"/>
      <c r="C994" s="1"/>
      <c r="D994" s="1"/>
      <c r="E994" s="1"/>
      <c r="F994" s="1"/>
      <c r="G994" s="14"/>
      <c r="H994" s="10"/>
    </row>
    <row r="995" spans="1:8" ht="15">
      <c r="A995" s="1"/>
      <c r="B995" s="1"/>
      <c r="C995" s="1"/>
      <c r="D995" s="1"/>
      <c r="E995" s="1"/>
      <c r="F995" s="1"/>
      <c r="G995" s="14"/>
      <c r="H995" s="10"/>
    </row>
    <row r="996" spans="1:8" ht="15">
      <c r="A996" s="1"/>
      <c r="B996" s="1"/>
      <c r="C996" s="1"/>
      <c r="D996" s="1"/>
      <c r="E996" s="1"/>
      <c r="F996" s="1"/>
      <c r="G996" s="14"/>
      <c r="H996" s="10"/>
    </row>
    <row r="997" spans="1:8" ht="15">
      <c r="A997" s="1"/>
      <c r="B997" s="1"/>
      <c r="C997" s="1"/>
      <c r="D997" s="1"/>
      <c r="E997" s="1"/>
      <c r="F997" s="1"/>
      <c r="G997" s="14"/>
      <c r="H997" s="10"/>
    </row>
    <row r="998" spans="1:8" ht="15">
      <c r="A998" s="1"/>
      <c r="B998" s="1"/>
      <c r="C998" s="1"/>
      <c r="D998" s="1"/>
      <c r="E998" s="1"/>
      <c r="F998" s="1"/>
      <c r="G998" s="14"/>
      <c r="H998" s="10"/>
    </row>
  </sheetData>
  <sheetProtection/>
  <hyperlinks>
    <hyperlink ref="A2" r:id="rId1" display="http://www.ncleg.net/gascripts/members/memberListNoPic.pl?sChamber=House"/>
    <hyperlink ref="E2" r:id="rId2" display="http://www.ncleg.net/gascripts/members/memberListNoPic.pl?sChamber=House&amp;sSortOrder=party"/>
    <hyperlink ref="F2" r:id="rId3" display="http://www.ncleg.net/gascripts/members/memberListNoPic.pl?sChamber=House&amp;sSortOrder=district"/>
    <hyperlink ref="A3" r:id="rId4" display="http://www.ncleg.net/gascripts/members/viewMember.pl?sChamber=House&amp;nUserID=666"/>
    <hyperlink ref="D3" r:id="rId5" display="Bob.Steinburg@ncleg.net"/>
    <hyperlink ref="F3" r:id="rId6" display="http://www.ncleg.net/GIS/Download/Maps_Reports/MemberPageMaps/house/NCHouse_distDetail_1.pdf"/>
    <hyperlink ref="H3" r:id="rId7" display="@BobSteinburg4NC"/>
    <hyperlink ref="A4" r:id="rId8" display="http://www.ncleg.net/gascripts/members/viewMember.pl?sChamber=House&amp;nUserID=694"/>
    <hyperlink ref="D4" r:id="rId9" display="Larry.Yarborough@ncleg.net"/>
    <hyperlink ref="F4" r:id="rId10" display="http://www.ncleg.net/GIS/Download/Maps_Reports/MemberPageMaps/house/NCHouse_distDetail_2.pdf"/>
    <hyperlink ref="A5" r:id="rId11" display="http://www.ncleg.net/gascripts/members/viewMember.pl?sChamber=House&amp;nUserID=671"/>
    <hyperlink ref="D5" r:id="rId12" display="Michael.Speciale@ncleg.net"/>
    <hyperlink ref="F5" r:id="rId13" display="http://www.ncleg.net/GIS/Download/Maps_Reports/MemberPageMaps/house/NCHouse_distDetail_3.pdf"/>
    <hyperlink ref="A6" r:id="rId14" display="http://www.ncleg.net/gascripts/members/viewMember.pl?sChamber=House&amp;nUserID=613"/>
    <hyperlink ref="D6" r:id="rId15" display="Jimmy.Dixon@ncleg.net"/>
    <hyperlink ref="F6" r:id="rId16" display="http://www.ncleg.net/GIS/Download/Maps_Reports/MemberPageMaps/house/NCHouse_distDetail_4.pdf"/>
    <hyperlink ref="A7" r:id="rId17" display="http://www.ncleg.net/gascripts/members/viewMember.pl?sChamber=House&amp;nUserID=692"/>
    <hyperlink ref="D7" r:id="rId18" display="Howard.Hunter@ncleg.net"/>
    <hyperlink ref="F7" r:id="rId19" display="http://www.ncleg.net/GIS/Download/Maps_Reports/MemberPageMaps/house/NCHouse_distDetail_5.pdf"/>
    <hyperlink ref="H7" r:id="rId20" display="@rephowardhunter"/>
    <hyperlink ref="A8" r:id="rId21" display="http://www.ncleg.net/gascripts/members/viewMember.pl?sChamber=House&amp;nUserID=714"/>
    <hyperlink ref="D8" r:id="rId22" display="Beverly.Boswell@ncleg.net"/>
    <hyperlink ref="F8" r:id="rId23" display="http://www.ncleg.net/GIS/Download/Maps_Reports/MemberPageMaps/house/NCHouse_distDetail_6.pdf"/>
    <hyperlink ref="H8" r:id="rId24" display="@boswell4nchouse"/>
    <hyperlink ref="A9" r:id="rId25" display="http://www.ncleg.net/gascripts/members/viewMember.pl?sChamber=House&amp;nUserID=680"/>
    <hyperlink ref="D9" r:id="rId26" display="Bobbie.Richardson@ncleg.net"/>
    <hyperlink ref="F9" r:id="rId27" display="http://www.ncleg.net/GIS/Download/Maps_Reports/MemberPageMaps/house/NCHouse_distDetail_7.pdf"/>
    <hyperlink ref="H9" r:id="rId28" display="@NCRepRichardson"/>
    <hyperlink ref="A10" r:id="rId29" display="http://www.ncleg.net/gascripts/members/viewMember.pl?sChamber=House&amp;nUserID=667"/>
    <hyperlink ref="D10" r:id="rId30" display="Susan.Martin@ncleg.net"/>
    <hyperlink ref="F10" r:id="rId31" display="http://www.ncleg.net/GIS/Download/Maps_Reports/MemberPageMaps/house/NCHouse_distDetail_8.pdf"/>
    <hyperlink ref="A11" r:id="rId32" display="http://www.ncleg.net/gascripts/members/viewMember.pl?sChamber=House&amp;nUserID=703"/>
    <hyperlink ref="D11" r:id="rId33" display="Gregory.Murphy@ncleg.net"/>
    <hyperlink ref="F11" r:id="rId34" display="http://www.ncleg.net/GIS/Download/Maps_Reports/MemberPageMaps/house/NCHouse_distDetail_9.pdf"/>
    <hyperlink ref="G11" r:id="rId35" display="http://www.ncleg.net/gascripts/counties/counties.pl?county=Pitt"/>
    <hyperlink ref="A12" r:id="rId36" display="http://www.ncleg.net/gascripts/members/viewMember.pl?sChamber=House&amp;nUserID=661"/>
    <hyperlink ref="D12" r:id="rId37" display="John.Bell@ncleg.net"/>
    <hyperlink ref="F12" r:id="rId38" display="http://www.ncleg.net/GIS/Download/Maps_Reports/MemberPageMaps/house/NCHouse_distDetail_10.pdf"/>
    <hyperlink ref="A13" r:id="rId39" display="http://www.ncleg.net/gascripts/members/viewMember.pl?sChamber=House&amp;nUserID=679"/>
    <hyperlink ref="D13" r:id="rId40" display="Duane.Hall@ncleg.net"/>
    <hyperlink ref="F13" r:id="rId41" display="http://www.ncleg.net/GIS/Download/Maps_Reports/MemberPageMaps/house/NCHouse_distDetail_11.pdf"/>
    <hyperlink ref="G13" r:id="rId42" display="http://www.ncleg.net/gascripts/counties/counties.pl?county=Wake"/>
    <hyperlink ref="A14" r:id="rId43" display="http://www.ncleg.net/gascripts/members/viewMember.pl?sChamber=House&amp;nUserID=672"/>
    <hyperlink ref="D14" r:id="rId44" display="George.Graham@ncleg.net"/>
    <hyperlink ref="F14" r:id="rId45" display="http://www.ncleg.net/GIS/Download/Maps_Reports/MemberPageMaps/house/NCHouse_distDetail_12.pdf"/>
    <hyperlink ref="A15" r:id="rId46" display="http://www.ncleg.net/gascripts/members/viewMember.pl?sChamber=House&amp;nUserID=570"/>
    <hyperlink ref="D15" r:id="rId47" display="Pat.McElraft@ncleg.net"/>
    <hyperlink ref="F15" r:id="rId48" display="http://www.ncleg.net/GIS/Download/Maps_Reports/MemberPageMaps/house/NCHouse_distDetail_13.pdf"/>
    <hyperlink ref="A16" r:id="rId49" display="http://www.ncleg.net/gascripts/members/viewMember.pl?sChamber=House&amp;nUserID=476"/>
    <hyperlink ref="D16" r:id="rId50" display="George.Cleveland@ncleg.net"/>
    <hyperlink ref="F16" r:id="rId51" display="http://www.ncleg.net/GIS/Download/Maps_Reports/MemberPageMaps/house/NCHouse_distDetail_14.pdf"/>
    <hyperlink ref="G16" r:id="rId52" display="http://www.ncleg.net/gascripts/counties/counties.pl?county=Onslow"/>
    <hyperlink ref="H16" r:id="rId53" display="@GC4NC14"/>
    <hyperlink ref="A17" r:id="rId54" display="http://www.ncleg.net/gascripts/members/viewMember.pl?sChamber=House&amp;nUserID=628"/>
    <hyperlink ref="D17" r:id="rId55" display="Phil.Shepard@ncleg.net"/>
    <hyperlink ref="F17" r:id="rId56" display="http://www.ncleg.net/GIS/Download/Maps_Reports/MemberPageMaps/house/NCHouse_distDetail_15.pdf"/>
    <hyperlink ref="G17" r:id="rId57" display="http://www.ncleg.net/gascripts/counties/counties.pl?county=Onslow"/>
    <hyperlink ref="H17" r:id="rId58" display="@repshepard"/>
    <hyperlink ref="A18" r:id="rId59" display="http://www.ncleg.net/gascripts/members/viewMember.pl?sChamber=House&amp;nUserID=639"/>
    <hyperlink ref="F18" r:id="rId60" display="http://www.ncleg.net/GIS/Download/Maps_Reports/MemberPageMaps/house/NCHouse_distDetail_16.pdf"/>
    <hyperlink ref="A19" r:id="rId61" display="http://www.ncleg.net/gascripts/members/viewMember.pl?sChamber=House&amp;nUserID=598"/>
    <hyperlink ref="D19" r:id="rId62" display="Frank.Iler@ncleg.net"/>
    <hyperlink ref="F19" r:id="rId63" display="http://www.ncleg.net/GIS/Download/Maps_Reports/MemberPageMaps/house/NCHouse_distDetail_17.pdf"/>
    <hyperlink ref="G19" r:id="rId64" display="http://www.ncleg.net/gascripts/counties/counties.pl?county=Brunswick"/>
    <hyperlink ref="H19" r:id="rId65" display="@RepFrankIler"/>
    <hyperlink ref="A20" r:id="rId66" display="http://www.ncleg.net/gascripts/members/viewMember.pl?sChamber=House&amp;nUserID=617"/>
    <hyperlink ref="D20" r:id="rId67" display="Susi.Hamilton@ncleg.net"/>
    <hyperlink ref="F20" r:id="rId68" display="http://www.ncleg.net/GIS/Download/Maps_Reports/MemberPageMaps/house/NCHouse_distDetail_18.pdf"/>
    <hyperlink ref="H20" r:id="rId69" display="@RepSusiHamilton"/>
    <hyperlink ref="A21" r:id="rId70" display="http://www.ncleg.net/gascripts/members/viewMember.pl?sChamber=House&amp;nUserID=637"/>
    <hyperlink ref="D21" r:id="rId71" display="Ted.Davis@ncleg.net"/>
    <hyperlink ref="F21" r:id="rId72" display="http://www.ncleg.net/GIS/Download/Maps_Reports/MemberPageMaps/house/NCHouse_distDetail_19.pdf"/>
    <hyperlink ref="G21" r:id="rId73" display="http://www.ncleg.net/gascripts/counties/counties.pl?county=New%20Hanover"/>
    <hyperlink ref="H21" r:id="rId74" display="@RepTedDavisJr"/>
    <hyperlink ref="A22" r:id="rId75" display="http://www.ncleg.net/gascripts/members/viewMember.pl?sChamber=House&amp;nUserID=709"/>
    <hyperlink ref="D22" r:id="rId76" display="Holly.Grange@ncleg.net"/>
    <hyperlink ref="F22" r:id="rId77" display="http://www.ncleg.net/GIS/Download/Maps_Reports/MemberPageMaps/house/NCHouse_distDetail_20.pdf"/>
    <hyperlink ref="G22" r:id="rId78" display="http://www.ncleg.net/gascripts/counties/counties.pl?county=New%20Hanover"/>
    <hyperlink ref="H22" r:id="rId79" display="@RepHollyGrange"/>
    <hyperlink ref="A23" r:id="rId80" display="http://www.ncleg.net/gascripts/members/viewMember.pl?sChamber=House&amp;nUserID=301"/>
    <hyperlink ref="D23" r:id="rId81" display="Larry.Bell@ncleg.net"/>
    <hyperlink ref="F23" r:id="rId82" display="http://www.ncleg.net/GIS/Download/Maps_Reports/MemberPageMaps/house/NCHouse_distDetail_21.pdf"/>
    <hyperlink ref="A24" r:id="rId83" display="http://www.ncleg.net/gascripts/members/viewMember.pl?sChamber=House&amp;nUserID=558"/>
    <hyperlink ref="D24" r:id="rId84" display="William.Brisson@ncleg.net"/>
    <hyperlink ref="F24" r:id="rId85" display="http://www.ncleg.net/GIS/Download/Maps_Reports/MemberPageMaps/house/NCHouse_distDetail_22.pdf"/>
    <hyperlink ref="A25" r:id="rId86" display="http://www.ncleg.net/gascripts/members/viewMember.pl?sChamber=House&amp;nUserID=700"/>
    <hyperlink ref="D25" r:id="rId87" display="Shelly.Willingham@ncleg.net"/>
    <hyperlink ref="F25" r:id="rId88" display="http://www.ncleg.net/GIS/Download/Maps_Reports/MemberPageMaps/house/NCHouse_distDetail_23.pdf"/>
    <hyperlink ref="A26" r:id="rId89" display="http://www.ncleg.net/gascripts/members/viewMember.pl?sChamber=House&amp;nUserID=379"/>
    <hyperlink ref="D26" r:id="rId90" display="Jean.Farmer-Butterfield@ncleg.net"/>
    <hyperlink ref="F26" r:id="rId91" display="http://www.ncleg.net/GIS/Download/Maps_Reports/MemberPageMaps/house/NCHouse_distDetail_24.pdf"/>
    <hyperlink ref="A27" r:id="rId92" display="http://www.ncleg.net/gascripts/members/viewMember.pl?sChamber=House&amp;nUserID=611"/>
    <hyperlink ref="D27" r:id="rId93" display="Jeff.Collins@ncleg.net"/>
    <hyperlink ref="F27" r:id="rId94" display="http://www.ncleg.net/GIS/Download/Maps_Reports/MemberPageMaps/house/NCHouse_distDetail_25.pdf"/>
    <hyperlink ref="A28" r:id="rId95" display="http://www.ncleg.net/gascripts/members/viewMember.pl?sChamber=House&amp;nUserID=728"/>
    <hyperlink ref="D28" r:id="rId96" display="Donna.White@ncleg.net"/>
    <hyperlink ref="F28" r:id="rId97" display="http://www.ncleg.net/GIS/Download/Maps_Reports/MemberPageMaps/house/NCHouse_distDetail_26.pdf"/>
    <hyperlink ref="G28" r:id="rId98" display="http://www.ncleg.net/gascripts/counties/counties.pl?county=Johnston"/>
    <hyperlink ref="A29" r:id="rId99" display="http://www.ncleg.net/gascripts/members/viewMember.pl?sChamber=House&amp;nUserID=481"/>
    <hyperlink ref="D29" r:id="rId100" display="Michael.Wray@ncleg.net"/>
    <hyperlink ref="F29" r:id="rId101" display="http://www.ncleg.net/GIS/Download/Maps_Reports/MemberPageMaps/house/NCHouse_distDetail_27.pdf"/>
    <hyperlink ref="A30" r:id="rId102" display="http://www.ncleg.net/gascripts/members/viewMember.pl?sChamber=House&amp;nUserID=727"/>
    <hyperlink ref="D30" r:id="rId103" display="Larry.Strickland@ncleg.net"/>
    <hyperlink ref="F30" r:id="rId104" display="http://www.ncleg.net/GIS/Download/Maps_Reports/MemberPageMaps/house/NCHouse_distDetail_28.pdf"/>
    <hyperlink ref="G30" r:id="rId105" display="http://www.ncleg.net/gascripts/counties/counties.pl?county=Johnston"/>
    <hyperlink ref="H30" r:id="rId106" display="@LarryNCHouse28"/>
    <hyperlink ref="A31" r:id="rId107" display="http://www.ncleg.net/gascripts/members/viewMember.pl?sChamber=House&amp;nUserID=572"/>
    <hyperlink ref="D31" r:id="rId108" display="Larry.Hall@ncleg.net"/>
    <hyperlink ref="F31" r:id="rId109" display="http://www.ncleg.net/GIS/Download/Maps_Reports/MemberPageMaps/house/NCHouse_distDetail_29.pdf"/>
    <hyperlink ref="G31" r:id="rId110" display="http://www.ncleg.net/gascripts/counties/counties.pl?county=Durham"/>
    <hyperlink ref="H31" r:id="rId111" display="@RepHall_Durham"/>
    <hyperlink ref="A32" r:id="rId112" display="http://www.ncleg.net/gascripts/members/viewMember.pl?sChamber=House&amp;nUserID=729"/>
    <hyperlink ref="D32" r:id="rId113" display="Philip.Lehman@ncleg.net"/>
    <hyperlink ref="F32" r:id="rId114" display="http://www.ncleg.net/GIS/Download/Maps_Reports/MemberPageMaps/house/NCHouse_distDetail_30.pdf"/>
    <hyperlink ref="G32" r:id="rId115" display="http://www.ncleg.net/gascripts/counties/counties.pl?county=Durham"/>
    <hyperlink ref="A33" r:id="rId116" display="http://www.ncleg.net/gascripts/members/viewMember.pl?sChamber=House&amp;nUserID=71"/>
    <hyperlink ref="D33" r:id="rId117" display="Mickey.Michaux@ncleg.net"/>
    <hyperlink ref="F33" r:id="rId118" display="http://www.ncleg.net/GIS/Download/Maps_Reports/MemberPageMaps/house/NCHouse_distDetail_31.pdf"/>
    <hyperlink ref="G33" r:id="rId119" display="http://www.ncleg.net/gascripts/counties/counties.pl?county=Durham"/>
    <hyperlink ref="A34" r:id="rId120" display="http://www.ncleg.net/gascripts/members/viewMember.pl?sChamber=House&amp;nUserID=718"/>
    <hyperlink ref="D34" r:id="rId121" display="Terry.Garrison@ncleg.net"/>
    <hyperlink ref="F34" r:id="rId122" display="http://www.ncleg.net/GIS/Download/Maps_Reports/MemberPageMaps/house/NCHouse_distDetail_32.pdf"/>
    <hyperlink ref="A35" r:id="rId123" display="http://www.ncleg.net/gascripts/members/viewMember.pl?sChamber=House&amp;nUserID=597"/>
    <hyperlink ref="D35" r:id="rId124" display="Rosa.Gill@ncleg.net"/>
    <hyperlink ref="F35" r:id="rId125" display="http://www.ncleg.net/GIS/Download/Maps_Reports/MemberPageMaps/house/NCHouse_distDetail_33.pdf"/>
    <hyperlink ref="G35" r:id="rId126" display="http://www.ncleg.net/gascripts/counties/counties.pl?county=Wake"/>
    <hyperlink ref="H35" r:id="rId127" display="@Rep_Rosa_Gill"/>
    <hyperlink ref="A36" r:id="rId128" display="http://www.ncleg.net/gascripts/members/viewMember.pl?sChamber=House&amp;nUserID=487"/>
    <hyperlink ref="D36" r:id="rId129" display="Grier.Martin@ncleg.net"/>
    <hyperlink ref="F36" r:id="rId130" display="http://www.ncleg.net/GIS/Download/Maps_Reports/MemberPageMaps/house/NCHouse_distDetail_34.pdf"/>
    <hyperlink ref="G36" r:id="rId131" display="http://www.ncleg.net/gascripts/counties/counties.pl?county=Wake"/>
    <hyperlink ref="H36" r:id="rId132" display="@GrierMartin"/>
    <hyperlink ref="A37" r:id="rId133" display="http://www.ncleg.net/gascripts/members/viewMember.pl?sChamber=House&amp;nUserID=648"/>
    <hyperlink ref="D37" r:id="rId134" display="Chris.Malone@ncleg.net"/>
    <hyperlink ref="F37" r:id="rId135" display="http://www.ncleg.net/GIS/Download/Maps_Reports/MemberPageMaps/house/NCHouse_distDetail_35.pdf"/>
    <hyperlink ref="G37" r:id="rId136" display="http://www.ncleg.net/gascripts/counties/counties.pl?county=Wake"/>
    <hyperlink ref="H37" r:id="rId137" display="@chrismalone3"/>
    <hyperlink ref="A38" r:id="rId138" display="http://www.ncleg.net/gascripts/members/viewMember.pl?sChamber=House&amp;nUserID=489"/>
    <hyperlink ref="D38" r:id="rId139" display="Nelson.Dollar@ncleg.net"/>
    <hyperlink ref="F38" r:id="rId140" display="http://www.ncleg.net/GIS/Download/Maps_Reports/MemberPageMaps/house/NCHouse_distDetail_36.pdf"/>
    <hyperlink ref="G38" r:id="rId141" display="http://www.ncleg.net/gascripts/counties/counties.pl?county=Wake"/>
    <hyperlink ref="H38" r:id="rId142" display="@NelsonDollar36"/>
    <hyperlink ref="A39" r:id="rId143" display="http://www.ncleg.net/gascripts/members/viewMember.pl?sChamber=House&amp;nUserID=721"/>
    <hyperlink ref="D39" r:id="rId144" display="Linda.Williams@ncleg.net"/>
    <hyperlink ref="F39" r:id="rId145" display="http://www.ncleg.net/GIS/Download/Maps_Reports/MemberPageMaps/house/NCHouse_distDetail_37.pdf"/>
    <hyperlink ref="G39" r:id="rId146" display="http://www.ncleg.net/gascripts/counties/counties.pl?county=Wake"/>
    <hyperlink ref="A40" r:id="rId147" display="http://www.ncleg.net/gascripts/members/viewMember.pl?sChamber=House&amp;nUserID=650"/>
    <hyperlink ref="D40" r:id="rId148" display="Yvonne.Holley@ncleg.net"/>
    <hyperlink ref="F40" r:id="rId149" display="http://www.ncleg.net/GIS/Download/Maps_Reports/MemberPageMaps/house/NCHouse_distDetail_38.pdf"/>
    <hyperlink ref="G40" r:id="rId150" display="http://www.ncleg.net/gascripts/counties/counties.pl?county=Wake"/>
    <hyperlink ref="H40" r:id="rId151" display="@YvonneLHolley"/>
    <hyperlink ref="A41" r:id="rId152" display="http://www.ncleg.net/gascripts/members/viewMember.pl?sChamber=House&amp;nUserID=595"/>
    <hyperlink ref="D41" r:id="rId153" display="Darren.Jackson@ncleg.net"/>
    <hyperlink ref="F41" r:id="rId154" display="http://www.ncleg.net/GIS/Download/Maps_Reports/MemberPageMaps/house/NCHouse_distDetail_39.pdf"/>
    <hyperlink ref="G41" r:id="rId155" display="http://www.ncleg.net/gascripts/counties/counties.pl?county=Wake"/>
    <hyperlink ref="H41" r:id="rId156" display="@DarrenJNC"/>
    <hyperlink ref="A42" r:id="rId157" display="http://www.ncleg.net/gascripts/members/viewMember.pl?sChamber=House&amp;nUserID=722"/>
    <hyperlink ref="D42" r:id="rId158" display="Joe.John@ncleg.net"/>
    <hyperlink ref="F42" r:id="rId159" display="http://www.ncleg.net/GIS/Download/Maps_Reports/MemberPageMaps/house/NCHouse_distDetail_40.pdf"/>
    <hyperlink ref="G42" r:id="rId160" display="http://www.ncleg.net/gascripts/counties/counties.pl?county=Wake"/>
    <hyperlink ref="H42" r:id="rId161" display="@JoeJohnNC40"/>
    <hyperlink ref="A43" r:id="rId162" display="http://www.ncleg.net/gascripts/members/viewMember.pl?sChamber=House&amp;nUserID=688"/>
    <hyperlink ref="D43" r:id="rId163" display="Gale.Adcock@ncleg.net"/>
    <hyperlink ref="F43" r:id="rId164" display="http://www.ncleg.net/GIS/Download/Maps_Reports/MemberPageMaps/house/NCHouse_distDetail_41.pdf"/>
    <hyperlink ref="G43" r:id="rId165" display="http://www.ncleg.net/gascripts/counties/counties.pl?county=Wake"/>
    <hyperlink ref="H43" r:id="rId166" display="@galeadcock"/>
    <hyperlink ref="A44" r:id="rId167" display="http://www.ncleg.net/gascripts/members/viewMember.pl?sChamber=House&amp;nUserID=216"/>
    <hyperlink ref="D44" r:id="rId168" display="Marvin.Lucas@ncleg.net"/>
    <hyperlink ref="F44" r:id="rId169" display="http://www.ncleg.net/GIS/Download/Maps_Reports/MemberPageMaps/house/NCHouse_distDetail_42.pdf"/>
    <hyperlink ref="G44" r:id="rId170" display="http://www.ncleg.net/gascripts/counties/counties.pl?county=Cumberland"/>
    <hyperlink ref="A45" r:id="rId171" display="http://www.ncleg.net/gascripts/members/viewMember.pl?sChamber=House&amp;nUserID=583"/>
    <hyperlink ref="D45" r:id="rId172" display="Elmer.Floyd@ncleg.net"/>
    <hyperlink ref="F45" r:id="rId173" display="http://www.ncleg.net/GIS/Download/Maps_Reports/MemberPageMaps/house/NCHouse_distDetail_43.pdf"/>
    <hyperlink ref="G45" r:id="rId174" display="http://www.ncleg.net/gascripts/counties/counties.pl?county=Cumberland"/>
    <hyperlink ref="A46" r:id="rId175" display="http://www.ncleg.net/gascripts/members/viewMember.pl?sChamber=House&amp;nUserID=702"/>
    <hyperlink ref="D46" r:id="rId176" display="William.Richardson@ncleg.net"/>
    <hyperlink ref="F46" r:id="rId177" display="http://www.ncleg.net/GIS/Download/Maps_Reports/MemberPageMaps/house/NCHouse_distDetail_44.pdf"/>
    <hyperlink ref="G46" r:id="rId178" display="http://www.ncleg.net/gascripts/counties/counties.pl?county=Cumberland"/>
    <hyperlink ref="A47" r:id="rId179" display="http://www.ncleg.net/gascripts/members/viewMember.pl?sChamber=House&amp;nUserID=662"/>
    <hyperlink ref="D47" r:id="rId180" display="John.Szoka@ncleg.net"/>
    <hyperlink ref="F47" r:id="rId181" display="http://www.ncleg.net/GIS/Download/Maps_Reports/MemberPageMaps/house/NCHouse_distDetail_45.pdf"/>
    <hyperlink ref="G47" r:id="rId182" display="http://www.ncleg.net/gascripts/counties/counties.pl?county=Cumberland"/>
    <hyperlink ref="H47" r:id="rId183" display="@JohnSzoka"/>
    <hyperlink ref="A48" r:id="rId184" display="http://www.ncleg.net/gascripts/members/viewMember.pl?sChamber=House&amp;nUserID=723"/>
    <hyperlink ref="D48" r:id="rId185" display="Brenden.Jones@ncleg.net"/>
    <hyperlink ref="F48" r:id="rId186" display="http://www.ncleg.net/GIS/Download/Maps_Reports/MemberPageMaps/house/NCHouse_distDetail_46.pdf"/>
    <hyperlink ref="H48" r:id="rId187" display="@BrendenJonesNC"/>
    <hyperlink ref="A49" r:id="rId188" display="http://www.ncleg.net/gascripts/members/viewMember.pl?sChamber=House&amp;nUserID=615"/>
    <hyperlink ref="D49" r:id="rId189" display="Charles.Graham@ncleg.net"/>
    <hyperlink ref="F49" r:id="rId190" display="http://www.ncleg.net/GIS/Download/Maps_Reports/MemberPageMaps/house/NCHouse_distDetail_47.pdf"/>
    <hyperlink ref="G49" r:id="rId191" display="http://www.ncleg.net/gascripts/counties/counties.pl?county=Robeson"/>
    <hyperlink ref="A50" r:id="rId192" display="http://www.ncleg.net/gascripts/members/viewMember.pl?sChamber=House&amp;nUserID=497"/>
    <hyperlink ref="D50" r:id="rId193" display="Garland.Pierce@ncleg.net"/>
    <hyperlink ref="F50" r:id="rId194" display="http://www.ncleg.net/GIS/Download/Maps_Reports/MemberPageMaps/house/NCHouse_distDetail_48.pdf"/>
    <hyperlink ref="A51" r:id="rId195" display="http://www.ncleg.net/gascripts/members/viewMember.pl?sChamber=House&amp;nUserID=711"/>
    <hyperlink ref="D51" r:id="rId196" display="Cynthia.Ball@ncleg.net"/>
    <hyperlink ref="F51" r:id="rId197" display="http://www.ncleg.net/GIS/Download/Maps_Reports/MemberPageMaps/house/NCHouse_distDetail_49.pdf"/>
    <hyperlink ref="G51" r:id="rId198" display="http://www.ncleg.net/gascripts/counties/counties.pl?county=Wake"/>
    <hyperlink ref="H51" r:id="rId199" display="@CynthiaforNC"/>
    <hyperlink ref="A52" r:id="rId200" display="http://www.ncleg.net/gascripts/members/viewMember.pl?sChamber=House&amp;nUserID=683"/>
    <hyperlink ref="D52" r:id="rId201" display="Graig.Meyer@ncleg.net"/>
    <hyperlink ref="F52" r:id="rId202" display="http://www.ncleg.net/GIS/Download/Maps_Reports/MemberPageMaps/house/NCHouse_distDetail_50.pdf"/>
    <hyperlink ref="H52" r:id="rId203" display="@GraigMeyer"/>
    <hyperlink ref="A53" r:id="rId204" display="http://www.ncleg.net/gascripts/members/viewMember.pl?sChamber=House&amp;nUserID=393"/>
    <hyperlink ref="D53" r:id="rId205" display="John.Sauls@ncleg.net"/>
    <hyperlink ref="F53" r:id="rId206" display="http://www.ncleg.net/GIS/Download/Maps_Reports/MemberPageMaps/house/NCHouse_distDetail_51.pdf"/>
    <hyperlink ref="A54" r:id="rId207" display="http://www.ncleg.net/gascripts/members/viewMember.pl?sChamber=House&amp;nUserID=581"/>
    <hyperlink ref="D54" r:id="rId208" display="Jamie.Boles@ncleg.net"/>
    <hyperlink ref="F54" r:id="rId209" display="http://www.ncleg.net/GIS/Download/Maps_Reports/MemberPageMaps/house/NCHouse_distDetail_52.pdf"/>
    <hyperlink ref="G54" r:id="rId210" display="http://www.ncleg.net/gascripts/counties/counties.pl?county=Moore"/>
    <hyperlink ref="A55" r:id="rId211" display="http://www.ncleg.net/gascripts/members/viewMember.pl?sChamber=House&amp;nUserID=389"/>
    <hyperlink ref="D55" r:id="rId212" display="David.Lewis@ncleg.net"/>
    <hyperlink ref="F55" r:id="rId213" display="http://www.ncleg.net/GIS/Download/Maps_Reports/MemberPageMaps/house/NCHouse_distDetail_53.pdf"/>
    <hyperlink ref="G55" r:id="rId214" display="http://www.ncleg.net/gascripts/counties/counties.pl?county=Harnett"/>
    <hyperlink ref="H55" r:id="rId215" display="@RepDavidRLewis"/>
    <hyperlink ref="A56" r:id="rId216" display="http://www.ncleg.net/gascripts/members/viewMember.pl?sChamber=House&amp;nUserID=684"/>
    <hyperlink ref="D56" r:id="rId217" display="Robert.Reives@ncleg.net"/>
    <hyperlink ref="F56" r:id="rId218" display="http://www.ncleg.net/GIS/Download/Maps_Reports/MemberPageMaps/house/NCHouse_distDetail_54.pdf"/>
    <hyperlink ref="H56" r:id="rId219" display="@electreives"/>
    <hyperlink ref="A57" r:id="rId220" display="http://www.ncleg.net/gascripts/members/viewMember.pl?sChamber=House&amp;nUserID=663"/>
    <hyperlink ref="D57" r:id="rId221" display="Mark.Brody@ncleg.net"/>
    <hyperlink ref="F57" r:id="rId222" display="http://www.ncleg.net/GIS/Download/Maps_Reports/MemberPageMaps/house/NCHouse_distDetail_55.pdf"/>
    <hyperlink ref="A58" r:id="rId223" display="http://www.ncleg.net/gascripts/members/viewMember.pl?sChamber=House&amp;nUserID=46"/>
    <hyperlink ref="D58" r:id="rId224" display="Verla.Insko@ncleg.net"/>
    <hyperlink ref="F58" r:id="rId225" display="http://www.ncleg.net/GIS/Download/Maps_Reports/MemberPageMaps/house/NCHouse_distDetail_56.pdf"/>
    <hyperlink ref="G58" r:id="rId226" display="http://www.ncleg.net/gascripts/counties/counties.pl?county=Orange"/>
    <hyperlink ref="H58" r:id="rId227" display="@verlainsko"/>
    <hyperlink ref="A59" r:id="rId228" display="http://www.ncleg.net/gascripts/members/viewMember.pl?sChamber=House&amp;nUserID=504"/>
    <hyperlink ref="D59" r:id="rId229" display="Pricey.Harrison@ncleg.net"/>
    <hyperlink ref="F59" r:id="rId230" display="http://www.ncleg.net/GIS/Download/Maps_Reports/MemberPageMaps/house/NCHouse_distDetail_57.pdf"/>
    <hyperlink ref="G59" r:id="rId231" display="http://www.ncleg.net/gascripts/counties/counties.pl?county=Guilford"/>
    <hyperlink ref="H59" r:id="rId232" display="@priceyharrison"/>
    <hyperlink ref="A60" r:id="rId233" display="http://www.ncleg.net/gascripts/members/viewMember.pl?sChamber=House&amp;nUserID=725"/>
    <hyperlink ref="D60" r:id="rId234" display="Amos.Quick@ncleg.net"/>
    <hyperlink ref="F60" r:id="rId235" display="http://www.ncleg.net/GIS/Download/Maps_Reports/MemberPageMaps/house/NCHouse_distDetail_58.pdf"/>
    <hyperlink ref="G60" r:id="rId236" display="http://www.ncleg.net/gascripts/counties/counties.pl?county=Guilford"/>
    <hyperlink ref="H60" r:id="rId237" display="@pickquick315"/>
    <hyperlink ref="A61" r:id="rId238" display="http://www.ncleg.net/gascripts/members/viewMember.pl?sChamber=House&amp;nUserID=645"/>
    <hyperlink ref="D61" r:id="rId239" display="Jon.Hardister@ncleg.net"/>
    <hyperlink ref="F61" r:id="rId240" display="http://www.ncleg.net/GIS/Download/Maps_Reports/MemberPageMaps/house/NCHouse_distDetail_59.pdf"/>
    <hyperlink ref="G61" r:id="rId241" display="http://www.ncleg.net/gascripts/counties/counties.pl?county=Guilford"/>
    <hyperlink ref="H61" r:id="rId242" display="@JonHardister"/>
    <hyperlink ref="A62" r:id="rId243" display="http://www.ncleg.net/gascripts/members/viewMember.pl?sChamber=House&amp;nUserID=691"/>
    <hyperlink ref="D62" r:id="rId244" display="Cecil.Brockman@ncleg.net"/>
    <hyperlink ref="F62" r:id="rId245" display="http://www.ncleg.net/GIS/Download/Maps_Reports/MemberPageMaps/house/NCHouse_distDetail_60.pdf"/>
    <hyperlink ref="G62" r:id="rId246" display="http://www.ncleg.net/gascripts/counties/counties.pl?county=Guilford"/>
    <hyperlink ref="H62" r:id="rId247" display="@CecilBrockman"/>
    <hyperlink ref="A63" r:id="rId248" display="http://www.ncleg.net/gascripts/members/viewMember.pl?sChamber=House&amp;nUserID=603"/>
    <hyperlink ref="D63" r:id="rId249" display="John.Faircloth@ncleg.net"/>
    <hyperlink ref="F63" r:id="rId250" display="http://www.ncleg.net/GIS/Download/Maps_Reports/MemberPageMaps/house/NCHouse_distDetail_61.pdf"/>
    <hyperlink ref="G63" r:id="rId251" display="http://www.ncleg.net/gascripts/counties/counties.pl?county=Guilford"/>
    <hyperlink ref="A64" r:id="rId252" display="http://www.ncleg.net/gascripts/members/viewMember.pl?sChamber=House&amp;nUserID=234"/>
    <hyperlink ref="D64" r:id="rId253" display="John.Blust@ncleg.net"/>
    <hyperlink ref="F64" r:id="rId254" display="http://www.ncleg.net/GIS/Download/Maps_Reports/MemberPageMaps/house/NCHouse_distDetail_62.pdf"/>
    <hyperlink ref="G64" r:id="rId255" display="http://www.ncleg.net/gascripts/counties/counties.pl?county=Guilford"/>
    <hyperlink ref="A65" r:id="rId256" display="http://www.ncleg.net/gascripts/members/viewMember.pl?sChamber=House&amp;nUserID=664"/>
    <hyperlink ref="D65" r:id="rId257" display="Stephen.Ross@ncleg.net"/>
    <hyperlink ref="F65" r:id="rId258" display="http://www.ncleg.net/GIS/Download/Maps_Reports/MemberPageMaps/house/NCHouse_distDetail_63.pdf"/>
    <hyperlink ref="G65" r:id="rId259" display="http://www.ncleg.net/gascripts/counties/counties.pl?county=Alamance"/>
    <hyperlink ref="A66" r:id="rId260" display="http://www.ncleg.net/gascripts/members/viewMember.pl?sChamber=House&amp;nUserID=665"/>
    <hyperlink ref="D66" r:id="rId261" display="Dennis.Riddell@ncleg.net"/>
    <hyperlink ref="F66" r:id="rId262" display="http://www.ncleg.net/GIS/Download/Maps_Reports/MemberPageMaps/house/NCHouse_distDetail_64.pdf"/>
    <hyperlink ref="G66" r:id="rId263" display="http://www.ncleg.net/gascripts/counties/counties.pl?county=Alamance"/>
    <hyperlink ref="A67" r:id="rId264" display="http://www.ncleg.net/gascripts/members/viewMember.pl?sChamber=House&amp;nUserID=620"/>
    <hyperlink ref="D67" r:id="rId265" display="Bert.Jones@ncleg.net"/>
    <hyperlink ref="F67" r:id="rId266" display="http://www.ncleg.net/GIS/Download/Maps_Reports/MemberPageMaps/house/NCHouse_distDetail_65.pdf"/>
    <hyperlink ref="A68" r:id="rId267" display="http://www.ncleg.net/gascripts/members/viewMember.pl?sChamber=House&amp;nUserID=614"/>
    <hyperlink ref="D68" r:id="rId268" display="Ken.Goodman@ncleg.net"/>
    <hyperlink ref="F68" r:id="rId269" display="http://www.ncleg.net/GIS/Download/Maps_Reports/MemberPageMaps/house/NCHouse_distDetail_66.pdf"/>
    <hyperlink ref="H68" r:id="rId270" display="@RepKenGoodman"/>
    <hyperlink ref="A69" r:id="rId271" display="http://www.ncleg.net/gascripts/members/viewMember.pl?sChamber=House&amp;nUserID=582"/>
    <hyperlink ref="D69" r:id="rId272" display="Justin.Burr@ncleg.net"/>
    <hyperlink ref="F69" r:id="rId273" display="http://www.ncleg.net/GIS/Download/Maps_Reports/MemberPageMaps/house/NCHouse_distDetail_67.pdf"/>
    <hyperlink ref="H69" r:id="rId274" display="@RepJustinBurr"/>
    <hyperlink ref="A70" r:id="rId275" display="http://www.ncleg.net/gascripts/members/viewMember.pl?sChamber=House&amp;nUserID=604"/>
    <hyperlink ref="D70" r:id="rId276" display="Craig.Horn@ncleg.net"/>
    <hyperlink ref="F70" r:id="rId277" display="http://www.ncleg.net/GIS/Download/Maps_Reports/MemberPageMaps/house/NCHouse_distDetail_68.pdf"/>
    <hyperlink ref="G70" r:id="rId278" display="http://www.ncleg.net/gascripts/counties/counties.pl?county=Union"/>
    <hyperlink ref="H70" r:id="rId279" display="@dcraighorn"/>
    <hyperlink ref="A71" r:id="rId280" display="http://www.ncleg.net/gascripts/members/viewMember.pl?sChamber=House&amp;nUserID=640"/>
    <hyperlink ref="D71" r:id="rId281" display="Dean.Arp@ncleg.net"/>
    <hyperlink ref="F71" r:id="rId282" display="http://www.ncleg.net/GIS/Download/Maps_Reports/MemberPageMaps/house/NCHouse_distDetail_69.pdf"/>
    <hyperlink ref="G71" r:id="rId283" display="http://www.ncleg.net/gascripts/counties/counties.pl?county=Union"/>
    <hyperlink ref="H71" r:id="rId284" display="@DeanArp"/>
    <hyperlink ref="A72" r:id="rId285" display="http://www.ncleg.net/gascripts/members/viewMember.pl?sChamber=House&amp;nUserID=560"/>
    <hyperlink ref="D72" r:id="rId286" display="Pat.Hurley@ncleg.net"/>
    <hyperlink ref="F72" r:id="rId287" display="http://www.ncleg.net/GIS/Download/Maps_Reports/MemberPageMaps/house/NCHouse_distDetail_70.pdf"/>
    <hyperlink ref="G72" r:id="rId288" display="http://www.ncleg.net/gascripts/counties/counties.pl?county=Randolph"/>
    <hyperlink ref="A73" r:id="rId289" display="http://www.ncleg.net/gascripts/members/viewMember.pl?sChamber=House&amp;nUserID=676"/>
    <hyperlink ref="D73" r:id="rId290" display="Evelyn.Terry@ncleg.net"/>
    <hyperlink ref="F73" r:id="rId291" display="http://www.ncleg.net/GIS/Download/Maps_Reports/MemberPageMaps/house/NCHouse_distDetail_71.pdf"/>
    <hyperlink ref="G73" r:id="rId292" display="http://www.ncleg.net/gascripts/counties/counties.pl?county=Forsyth"/>
    <hyperlink ref="A74" r:id="rId293" display="http://www.ncleg.net/gascripts/members/viewMember.pl?sChamber=House&amp;nUserID=674"/>
    <hyperlink ref="D74" r:id="rId294" display="Edward.Hanes@ncleg.net"/>
    <hyperlink ref="F74" r:id="rId295" display="http://www.ncleg.net/GIS/Download/Maps_Reports/MemberPageMaps/house/NCHouse_distDetail_72.pdf"/>
    <hyperlink ref="G74" r:id="rId296" display="http://www.ncleg.net/gascripts/counties/counties.pl?county=Forsyth"/>
    <hyperlink ref="H74" r:id="rId297" display="@EdHanes4NC"/>
    <hyperlink ref="A75" r:id="rId298" display="http://www.ncleg.net/gascripts/members/viewMember.pl?sChamber=House&amp;nUserID=695"/>
    <hyperlink ref="D75" r:id="rId299" display="Lee.Zachary@ncleg.net"/>
    <hyperlink ref="F75" r:id="rId300" display="http://www.ncleg.net/GIS/Download/Maps_Reports/MemberPageMaps/house/NCHouse_distDetail_73.pdf"/>
    <hyperlink ref="A76" r:id="rId301" display="http://www.ncleg.net/gascripts/members/viewMember.pl?sChamber=House&amp;nUserID=675"/>
    <hyperlink ref="D76" r:id="rId302" display="Debra.Conrad@ncleg.net"/>
    <hyperlink ref="F76" r:id="rId303" display="http://www.ncleg.net/GIS/Download/Maps_Reports/MemberPageMaps/house/NCHouse_distDetail_74.pdf"/>
    <hyperlink ref="G76" r:id="rId304" display="http://www.ncleg.net/gascripts/counties/counties.pl?county=Forsyth"/>
    <hyperlink ref="H76" r:id="rId305" display="@RepDebraConrad"/>
    <hyperlink ref="A77" r:id="rId306" display="http://www.ncleg.net/gascripts/members/viewMember.pl?sChamber=House&amp;nUserID=646"/>
    <hyperlink ref="D77" r:id="rId307" display="Donny.Lambeth@ncleg.net"/>
    <hyperlink ref="F77" r:id="rId308" display="http://www.ncleg.net/GIS/Download/Maps_Reports/MemberPageMaps/house/NCHouse_distDetail_75.pdf"/>
    <hyperlink ref="G77" r:id="rId309" display="http://www.ncleg.net/gascripts/counties/counties.pl?county=Forsyth"/>
    <hyperlink ref="A78" r:id="rId310" display="http://www.ncleg.net/gascripts/members/viewMember.pl?sChamber=House&amp;nUserID=644"/>
    <hyperlink ref="D78" r:id="rId311" display="Carl.Ford@ncleg.net"/>
    <hyperlink ref="F78" r:id="rId312" display="http://www.ncleg.net/GIS/Download/Maps_Reports/MemberPageMaps/house/NCHouse_distDetail_76.pdf"/>
    <hyperlink ref="A79" r:id="rId313" display="http://www.ncleg.net/gascripts/members/viewMember.pl?sChamber=House&amp;nUserID=630"/>
    <hyperlink ref="D79" r:id="rId314" display="Harry.Warren@ncleg.net"/>
    <hyperlink ref="F79" r:id="rId315" display="http://www.ncleg.net/GIS/Download/Maps_Reports/MemberPageMaps/house/NCHouse_distDetail_77.pdf"/>
    <hyperlink ref="G79" r:id="rId316" display="http://www.ncleg.net/gascripts/counties/counties.pl?county=Rowan"/>
    <hyperlink ref="A80" r:id="rId317" display="http://www.ncleg.net/gascripts/members/viewMember.pl?sChamber=House&amp;nUserID=635"/>
    <hyperlink ref="D80" r:id="rId318" display="Allen.McNeill@ncleg.net"/>
    <hyperlink ref="F80" r:id="rId319" display="http://www.ncleg.net/GIS/Download/Maps_Reports/MemberPageMaps/house/NCHouse_distDetail_78.pdf"/>
    <hyperlink ref="H80" r:id="rId320" display="@allen_mcneill"/>
    <hyperlink ref="A81" r:id="rId321" display="http://www.ncleg.net/gascripts/members/viewMember.pl?sChamber=House&amp;nUserID=53"/>
    <hyperlink ref="D81" r:id="rId322" display="Julia.Howard@ncleg.net"/>
    <hyperlink ref="F81" r:id="rId323" display="http://www.ncleg.net/GIS/Download/Maps_Reports/MemberPageMaps/house/NCHouse_distDetail_79.pdf"/>
    <hyperlink ref="H81" r:id="rId324" display="@juliahowardnc"/>
    <hyperlink ref="A82" r:id="rId325" display="http://www.ncleg.net/gascripts/members/viewMember.pl?sChamber=House&amp;nUserID=687"/>
    <hyperlink ref="D82" r:id="rId326" display="Sam.Watford@ncleg.net"/>
    <hyperlink ref="F82" r:id="rId327" display="http://www.ncleg.net/GIS/Download/Maps_Reports/MemberPageMaps/house/NCHouse_distDetail_80.pdf"/>
    <hyperlink ref="G82" r:id="rId328" display="http://www.ncleg.net/gascripts/counties/counties.pl?county=Davidson"/>
    <hyperlink ref="A83" r:id="rId329" display="http://www.ncleg.net/gascripts/members/viewMember.pl?sChamber=House&amp;nUserID=724"/>
    <hyperlink ref="D83" r:id="rId330" display="Larry.Potts@ncleg.net"/>
    <hyperlink ref="F83" r:id="rId331" display="http://www.ncleg.net/GIS/Download/Maps_Reports/MemberPageMaps/house/NCHouse_distDetail_81.pdf"/>
    <hyperlink ref="G83" r:id="rId332" display="http://www.ncleg.net/gascripts/counties/counties.pl?county=Davidson"/>
    <hyperlink ref="H83" r:id="rId333" display="@LarryPottsNC"/>
    <hyperlink ref="A84" r:id="rId334" display="http://www.ncleg.net/gascripts/members/viewMember.pl?sChamber=House&amp;nUserID=633"/>
    <hyperlink ref="D84" r:id="rId335" display="Larry.Pittman@ncleg.net"/>
    <hyperlink ref="F84" r:id="rId336" display="http://www.ncleg.net/GIS/Download/Maps_Reports/MemberPageMaps/house/NCHouse_distDetail_82.pdf"/>
    <hyperlink ref="G84" r:id="rId337" display="http://www.ncleg.net/gascripts/counties/counties.pl?county=Cabarrus"/>
    <hyperlink ref="A85" r:id="rId338" display="http://www.ncleg.net/gascripts/members/viewMember.pl?sChamber=House&amp;nUserID=292"/>
    <hyperlink ref="D85" r:id="rId339" display="Linda.Johnson2@ncleg.net"/>
    <hyperlink ref="F85" r:id="rId340" display="http://www.ncleg.net/GIS/Download/Maps_Reports/MemberPageMaps/house/NCHouse_distDetail_83.pdf"/>
    <hyperlink ref="G85" r:id="rId341" display="http://www.ncleg.net/gascripts/counties/counties.pl?county=Cabarrus"/>
    <hyperlink ref="H85" r:id="rId342" display="@lindapjohnson"/>
    <hyperlink ref="A86" r:id="rId343" display="http://www.ncleg.net/gascripts/members/viewMember.pl?sChamber=House&amp;nUserID=658"/>
    <hyperlink ref="D86" r:id="rId344" display="Rena.Turner@ncleg.net"/>
    <hyperlink ref="F86" r:id="rId345" display="http://www.ncleg.net/GIS/Download/Maps_Reports/MemberPageMaps/house/NCHouse_distDetail_84.pdf"/>
    <hyperlink ref="G86" r:id="rId346" display="http://www.ncleg.net/gascripts/counties/counties.pl?county=Iredell"/>
    <hyperlink ref="A87" r:id="rId347" display="http://www.ncleg.net/gascripts/members/viewMember.pl?sChamber=House&amp;nUserID=681"/>
    <hyperlink ref="D87" r:id="rId348" display="Josh.Dobson@ncleg.net"/>
    <hyperlink ref="F87" r:id="rId349" display="http://www.ncleg.net/GIS/Download/Maps_Reports/MemberPageMaps/house/NCHouse_distDetail_85.pdf"/>
    <hyperlink ref="H87" r:id="rId350" display="@JoshDobson85th"/>
    <hyperlink ref="A88" r:id="rId351" display="http://www.ncleg.net/gascripts/members/viewMember.pl?sChamber=House&amp;nUserID=580"/>
    <hyperlink ref="D88" r:id="rId352" display="Hugh.Blackwell@ncleg.net"/>
    <hyperlink ref="F88" r:id="rId353" display="http://www.ncleg.net/GIS/Download/Maps_Reports/MemberPageMaps/house/NCHouse_distDetail_86.pdf"/>
    <hyperlink ref="G88" r:id="rId354" display="http://www.ncleg.net/gascripts/counties/counties.pl?county=Burke"/>
    <hyperlink ref="A89" r:id="rId355" display="http://www.ncleg.net/gascripts/members/viewMember.pl?sChamber=House&amp;nUserID=719"/>
    <hyperlink ref="D89" r:id="rId356" display="Destin.Hall@ncleg.net"/>
    <hyperlink ref="F89" r:id="rId357" display="http://www.ncleg.net/GIS/Download/Maps_Reports/MemberPageMaps/house/NCHouse_distDetail_87.pdf"/>
    <hyperlink ref="G89" r:id="rId358" display="http://www.ncleg.net/gascripts/counties/counties.pl?county=Caldwell"/>
    <hyperlink ref="H89" r:id="rId359" display="@DestinHall"/>
    <hyperlink ref="A90" r:id="rId360" display="http://www.ncleg.net/gascripts/members/viewMember.pl?sChamber=House&amp;nUserID=713"/>
    <hyperlink ref="D90" r:id="rId361" display="Mary.Belk@ncleg.net"/>
    <hyperlink ref="F90" r:id="rId362" display="http://www.ncleg.net/GIS/Download/Maps_Reports/MemberPageMaps/house/NCHouse_distDetail_88.pdf"/>
    <hyperlink ref="G90" r:id="rId363" display="http://www.ncleg.net/gascripts/counties/counties.pl?county=Mecklenburg"/>
    <hyperlink ref="H90" r:id="rId364" display="@MaryBelkNC"/>
    <hyperlink ref="A91" r:id="rId365" display="http://www.ncleg.net/gascripts/members/viewMember.pl?sChamber=House&amp;nUserID=149"/>
    <hyperlink ref="D91" r:id="rId366" display="Mitchell.Setzer@ncleg.net"/>
    <hyperlink ref="F91" r:id="rId367" display="http://www.ncleg.net/GIS/Download/Maps_Reports/MemberPageMaps/house/NCHouse_distDetail_89.pdf"/>
    <hyperlink ref="G91" r:id="rId368" display="http://www.ncleg.net/gascripts/counties/counties.pl?county=Catawba"/>
    <hyperlink ref="H91" r:id="rId369" display="@RepSetzer"/>
    <hyperlink ref="A92" r:id="rId370" display="http://www.ncleg.net/gascripts/members/viewMember.pl?sChamber=House&amp;nUserID=592"/>
    <hyperlink ref="D92" r:id="rId371" display="Sarah.Stevens@ncleg.net"/>
    <hyperlink ref="F92" r:id="rId372" display="http://www.ncleg.net/GIS/Download/Maps_Reports/MemberPageMaps/house/NCHouse_distDetail_90.pdf"/>
    <hyperlink ref="H92" r:id="rId373" display="@repsarahstevens"/>
    <hyperlink ref="A93" r:id="rId374" display="http://www.ncleg.net/gascripts/members/viewMember.pl?sChamber=House&amp;nUserID=704"/>
    <hyperlink ref="D93" r:id="rId375" display="Kyle.Hall@ncleg.net"/>
    <hyperlink ref="F93" r:id="rId376" display="http://www.ncleg.net/GIS/Download/Maps_Reports/MemberPageMaps/house/NCHouse_distDetail_91.pdf"/>
    <hyperlink ref="H93" r:id="rId377" display="@KyleHallNC"/>
    <hyperlink ref="A94" r:id="rId378" display="http://www.ncleg.net/gascripts/members/viewMember.pl?sChamber=House&amp;nUserID=712"/>
    <hyperlink ref="D94" r:id="rId379" display="Chaz.Beasley@ncleg.net"/>
    <hyperlink ref="F94" r:id="rId380" display="http://www.ncleg.net/GIS/Download/Maps_Reports/MemberPageMaps/house/NCHouse_distDetail_92.pdf"/>
    <hyperlink ref="G94" r:id="rId381" display="http://www.ncleg.net/gascripts/counties/counties.pl?county=Mecklenburg"/>
    <hyperlink ref="H94" r:id="rId382" display="@ChazBeasley"/>
    <hyperlink ref="A95" r:id="rId383" display="http://www.ncleg.net/gascripts/members/viewMember.pl?sChamber=House&amp;nUserID=621"/>
    <hyperlink ref="D95" r:id="rId384" display="Jonathan.Jordan@ncleg.net"/>
    <hyperlink ref="F95" r:id="rId385" display="http://www.ncleg.net/GIS/Download/Maps_Reports/MemberPageMaps/house/NCHouse_distDetail_93.pdf"/>
    <hyperlink ref="A96" r:id="rId386" display="http://www.ncleg.net/gascripts/members/viewMember.pl?sChamber=House&amp;nUserID=643"/>
    <hyperlink ref="D96" r:id="rId387" display="Jeffrey.Elmore@ncleg.net"/>
    <hyperlink ref="F96" r:id="rId388" display="http://www.ncleg.net/GIS/Download/Maps_Reports/MemberPageMaps/house/NCHouse_distDetail_94.pdf"/>
    <hyperlink ref="A97" r:id="rId389" display="http://www.ncleg.net/gascripts/members/viewMember.pl?sChamber=House&amp;nUserID=686"/>
    <hyperlink ref="D97" r:id="rId390" display="John.Fraley@ncleg.net"/>
    <hyperlink ref="F97" r:id="rId391" display="http://www.ncleg.net/GIS/Download/Maps_Reports/MemberPageMaps/house/NCHouse_distDetail_95.pdf"/>
    <hyperlink ref="G97" r:id="rId392" display="http://www.ncleg.net/gascripts/counties/counties.pl?county=Iredell"/>
    <hyperlink ref="A98" r:id="rId393" display="http://www.ncleg.net/gascripts/members/viewMember.pl?sChamber=House&amp;nUserID=697"/>
    <hyperlink ref="D98" r:id="rId394" display="Jay.Adams@ncleg.net"/>
    <hyperlink ref="F98" r:id="rId395" display="http://www.ncleg.net/GIS/Download/Maps_Reports/MemberPageMaps/house/NCHouse_distDetail_96.pdf"/>
    <hyperlink ref="G98" r:id="rId396" display="http://www.ncleg.net/gascripts/counties/counties.pl?county=Catawba"/>
    <hyperlink ref="H98" r:id="rId397" display="@Citadel72"/>
    <hyperlink ref="A99" r:id="rId398" display="http://www.ncleg.net/gascripts/members/viewMember.pl?sChamber=House&amp;nUserID=632"/>
    <hyperlink ref="D99" r:id="rId399" display="Jason.Saine@ncleg.net"/>
    <hyperlink ref="F99" r:id="rId400" display="http://www.ncleg.net/GIS/Download/Maps_Reports/MemberPageMaps/house/NCHouse_distDetail_97.pdf"/>
    <hyperlink ref="G99" r:id="rId401" display="http://www.ncleg.net/gascripts/counties/counties.pl?county=Lincoln"/>
    <hyperlink ref="A100" r:id="rId402" display="http://www.ncleg.net/gascripts/members/viewMember.pl?sChamber=House&amp;nUserID=690"/>
    <hyperlink ref="D100" r:id="rId403" display="John.Bradford@ncleg.net"/>
    <hyperlink ref="F100" r:id="rId404" display="http://www.ncleg.net/GIS/Download/Maps_Reports/MemberPageMaps/house/NCHouse_distDetail_98.pdf"/>
    <hyperlink ref="G100" r:id="rId405" display="http://www.ncleg.net/gascripts/counties/counties.pl?county=Mecklenburg"/>
    <hyperlink ref="H100" r:id="rId406" display="@JohnRayBradford"/>
    <hyperlink ref="A101" r:id="rId407" display="http://www.ncleg.net/gascripts/members/viewMember.pl?sChamber=House&amp;nUserID=624"/>
    <hyperlink ref="D101" r:id="rId408" display="Rodney.Moore@ncleg.net"/>
    <hyperlink ref="F101" r:id="rId409" display="http://www.ncleg.net/GIS/Download/Maps_Reports/MemberPageMaps/house/NCHouse_distDetail_99.pdf"/>
    <hyperlink ref="G101" r:id="rId410" display="http://www.ncleg.net/gascripts/counties/counties.pl?county=Mecklenburg"/>
    <hyperlink ref="H101" r:id="rId411" display="@romo1963"/>
    <hyperlink ref="A102" r:id="rId412" display="http://www.ncleg.net/gascripts/members/viewMember.pl?sChamber=House&amp;nUserID=710"/>
    <hyperlink ref="D102" r:id="rId413" display="John.Autry@ncleg.net"/>
    <hyperlink ref="F102" r:id="rId414" display="http://www.ncleg.net/GIS/Download/Maps_Reports/MemberPageMaps/house/NCHouse_distDetail_100.pdf"/>
    <hyperlink ref="G102" r:id="rId415" display="http://www.ncleg.net/gascripts/counties/counties.pl?county=Mecklenburg"/>
    <hyperlink ref="H102" r:id="rId416" display="@AutryJohn"/>
    <hyperlink ref="A103" r:id="rId417" display="http://www.ncleg.net/gascripts/members/viewMember.pl?sChamber=House&amp;nUserID=34"/>
    <hyperlink ref="D103" r:id="rId418" display="Beverly.Earle@ncleg.net"/>
    <hyperlink ref="F103" r:id="rId419" display="http://www.ncleg.net/GIS/Download/Maps_Reports/MemberPageMaps/house/NCHouse_distDetail_101.pdf"/>
    <hyperlink ref="G103" r:id="rId420" display="http://www.ncleg.net/gascripts/counties/counties.pl?county=Mecklenburg"/>
    <hyperlink ref="H103" r:id="rId421" display="@EarleBeverly"/>
    <hyperlink ref="A104" r:id="rId422" display="http://www.ncleg.net/gascripts/members/viewMember.pl?sChamber=House&amp;nUserID=322"/>
    <hyperlink ref="D104" r:id="rId423" display="Becky.Carney@ncleg.net"/>
    <hyperlink ref="F104" r:id="rId424" display="http://www.ncleg.net/GIS/Download/Maps_Reports/MemberPageMaps/house/NCHouse_distDetail_102.pdf"/>
    <hyperlink ref="G104" r:id="rId425" display="http://www.ncleg.net/gascripts/counties/counties.pl?county=Mecklenburg"/>
    <hyperlink ref="H104" r:id="rId426" display="@RepBeckyCarney"/>
    <hyperlink ref="A105" r:id="rId427" display="http://www.ncleg.net/gascripts/members/viewMember.pl?sChamber=House&amp;nUserID=609"/>
    <hyperlink ref="D105" r:id="rId428" display="Bill.Brawley@ncleg.net"/>
    <hyperlink ref="F105" r:id="rId429" display="http://www.ncleg.net/GIS/Download/Maps_Reports/MemberPageMaps/house/NCHouse_distDetail_103.pdf"/>
    <hyperlink ref="G105" r:id="rId430" display="http://www.ncleg.net/gascripts/counties/counties.pl?county=Mecklenburg"/>
    <hyperlink ref="A106" r:id="rId431" display="http://www.ncleg.net/gascripts/members/viewMember.pl?sChamber=House&amp;nUserID=717"/>
    <hyperlink ref="D106" r:id="rId432" display="Andy.Dulin@ncleg.net"/>
    <hyperlink ref="F106" r:id="rId433" display="http://www.ncleg.net/GIS/Download/Maps_Reports/MemberPageMaps/house/NCHouse_distDetail_104.pdf"/>
    <hyperlink ref="G106" r:id="rId434" display="http://www.ncleg.net/gascripts/counties/counties.pl?county=Mecklenburg"/>
    <hyperlink ref="H106" r:id="rId435" display="@adulin"/>
    <hyperlink ref="A107" r:id="rId436" display="http://www.ncleg.net/gascripts/members/viewMember.pl?sChamber=House&amp;nUserID=706"/>
    <hyperlink ref="D107" r:id="rId437" display="Scott.Stone@ncleg.net"/>
    <hyperlink ref="F107" r:id="rId438" display="http://www.ncleg.net/GIS/Download/Maps_Reports/MemberPageMaps/house/NCHouse_distDetail_105.pdf"/>
    <hyperlink ref="G107" r:id="rId439" display="http://www.ncleg.net/gascripts/counties/counties.pl?county=Mecklenburg"/>
    <hyperlink ref="H107" r:id="rId440" display="@scottdstone"/>
    <hyperlink ref="A108" r:id="rId441" display="http://www.ncleg.net/gascripts/members/viewMember.pl?sChamber=House&amp;nUserID=642"/>
    <hyperlink ref="D108" r:id="rId442" display="Carla.Cunningham@ncleg.net"/>
    <hyperlink ref="F108" r:id="rId443" display="http://www.ncleg.net/GIS/Download/Maps_Reports/MemberPageMaps/house/NCHouse_distDetail_106.pdf"/>
    <hyperlink ref="G108" r:id="rId444" display="http://www.ncleg.net/gascripts/counties/counties.pl?county=Mecklenburg"/>
    <hyperlink ref="H108" r:id="rId445" display="@CunninghamNCRep"/>
    <hyperlink ref="A109" r:id="rId446" display="http://www.ncleg.net/gascripts/members/viewMember.pl?sChamber=House&amp;nUserID=579"/>
    <hyperlink ref="D109" r:id="rId447" display="Kelly.Alexander@ncleg.net"/>
    <hyperlink ref="F109" r:id="rId448" display="http://www.ncleg.net/GIS/Download/Maps_Reports/MemberPageMaps/house/NCHouse_distDetail_107.pdf"/>
    <hyperlink ref="G109" r:id="rId449" display="http://www.ncleg.net/gascripts/counties/counties.pl?county=Mecklenburg"/>
    <hyperlink ref="H109" r:id="rId450" display="@TheNCRep"/>
    <hyperlink ref="A110" r:id="rId451" display="http://www.ncleg.net/gascripts/members/viewMember.pl?sChamber=House&amp;nUserID=606"/>
    <hyperlink ref="D110" r:id="rId452" display="John.Torbett@ncleg.net"/>
    <hyperlink ref="F110" r:id="rId453" display="http://www.ncleg.net/GIS/Download/Maps_Reports/MemberPageMaps/house/NCHouse_distDetail_108.pdf"/>
    <hyperlink ref="G110" r:id="rId454" display="http://www.ncleg.net/gascripts/counties/counties.pl?county=Gaston"/>
    <hyperlink ref="H110" r:id="rId455" display="@JohnTorbett"/>
    <hyperlink ref="A111" r:id="rId456" display="http://www.ncleg.net/gascripts/members/viewMember.pl?sChamber=House&amp;nUserID=659"/>
    <hyperlink ref="D111" r:id="rId457" display="Dana.Bumgardner@ncleg.net"/>
    <hyperlink ref="F111" r:id="rId458" display="http://www.ncleg.net/GIS/Download/Maps_Reports/MemberPageMaps/house/NCHouse_distDetail_109.pdf"/>
    <hyperlink ref="G111" r:id="rId459" display="http://www.ncleg.net/gascripts/counties/counties.pl?county=Gaston"/>
    <hyperlink ref="A112" r:id="rId460" display="http://www.ncleg.net/gascripts/members/viewMember.pl?sChamber=House&amp;nUserID=618"/>
    <hyperlink ref="D112" r:id="rId461" display="Kelly.Hastings@ncleg.net"/>
    <hyperlink ref="F112" r:id="rId462" display="http://www.ncleg.net/GIS/Download/Maps_Reports/MemberPageMaps/house/NCHouse_distDetail_110.pdf"/>
    <hyperlink ref="H112" r:id="rId463" display="@kellyhastings1"/>
    <hyperlink ref="A113" r:id="rId464" display="http://www.ncleg.net/gascripts/members/viewMember.pl?sChamber=House&amp;nUserID=339"/>
    <hyperlink ref="D113" r:id="rId465" display="Tim.Moore@ncleg.net"/>
    <hyperlink ref="F113" r:id="rId466" display="http://www.ncleg.net/GIS/Download/Maps_Reports/MemberPageMaps/house/NCHouse_distDetail_111.pdf"/>
    <hyperlink ref="G113" r:id="rId467" display="http://www.ncleg.net/gascripts/counties/counties.pl?county=Cleveland"/>
    <hyperlink ref="A114" r:id="rId468" display="http://www.ncleg.net/gascripts/members/viewMember.pl?sChamber=House&amp;nUserID=707"/>
    <hyperlink ref="D114" r:id="rId469" display="David.Rogers@ncleg.net"/>
    <hyperlink ref="F114" r:id="rId470" display="http://www.ncleg.net/GIS/Download/Maps_Reports/MemberPageMaps/house/NCHouse_distDetail_112.pdf"/>
    <hyperlink ref="A115" r:id="rId471" display="http://www.ncleg.net/gascripts/members/viewMember.pl?sChamber=House&amp;nUserID=720"/>
    <hyperlink ref="D115" r:id="rId472" display="Cody.Henson@ncleg.net"/>
    <hyperlink ref="F115" r:id="rId473" display="http://www.ncleg.net/GIS/Download/Maps_Reports/MemberPageMaps/house/NCHouse_distDetail_113.pdf"/>
    <hyperlink ref="A116" r:id="rId474" display="http://www.ncleg.net/gascripts/members/viewMember.pl?sChamber=House&amp;nUserID=463"/>
    <hyperlink ref="D116" r:id="rId475" display="Susan.Fisher@ncleg.net"/>
    <hyperlink ref="F116" r:id="rId476" display="http://www.ncleg.net/GIS/Download/Maps_Reports/MemberPageMaps/house/NCHouse_distDetail_114.pdf"/>
    <hyperlink ref="G116" r:id="rId477" display="http://www.ncleg.net/gascripts/counties/counties.pl?county=Buncombe"/>
    <hyperlink ref="H116" r:id="rId478" display="@SusanFisher114"/>
    <hyperlink ref="A117" r:id="rId479" display="http://www.ncleg.net/gascripts/members/viewMember.pl?sChamber=House&amp;nUserID=689"/>
    <hyperlink ref="D117" r:id="rId480" display="John.Ager@ncleg.net"/>
    <hyperlink ref="F117" r:id="rId481" display="http://www.ncleg.net/GIS/Download/Maps_Reports/MemberPageMaps/house/NCHouse_distDetail_115.pdf"/>
    <hyperlink ref="G117" r:id="rId482" display="http://www.ncleg.net/gascripts/counties/counties.pl?county=Buncombe"/>
    <hyperlink ref="A118" r:id="rId483" display="http://www.ncleg.net/gascripts/members/viewMember.pl?sChamber=House&amp;nUserID=696"/>
    <hyperlink ref="D118" r:id="rId484" display="Brian.Turner@ncleg.net"/>
    <hyperlink ref="F118" r:id="rId485" display="http://www.ncleg.net/GIS/Download/Maps_Reports/MemberPageMaps/house/NCHouse_distDetail_116.pdf"/>
    <hyperlink ref="G118" r:id="rId486" display="http://www.ncleg.net/gascripts/counties/counties.pl?county=Buncombe"/>
    <hyperlink ref="H118" r:id="rId487" display="@BrianTurnerNC"/>
    <hyperlink ref="A119" r:id="rId488" display="http://www.ncleg.net/gascripts/members/viewMember.pl?sChamber=House&amp;nUserID=605"/>
    <hyperlink ref="D119" r:id="rId489" display="Chuck.McGrady@ncleg.net"/>
    <hyperlink ref="F119" r:id="rId490" display="http://www.ncleg.net/GIS/Download/Maps_Reports/MemberPageMaps/house/NCHouse_distDetail_117.pdf"/>
    <hyperlink ref="G119" r:id="rId491" display="http://www.ncleg.net/gascripts/counties/counties.pl?county=Henderson"/>
    <hyperlink ref="H119" r:id="rId492" display="@ChuckMcGrady"/>
    <hyperlink ref="A120" r:id="rId493" display="http://www.ncleg.net/gascripts/members/viewMember.pl?sChamber=House&amp;nUserID=670"/>
    <hyperlink ref="D120" r:id="rId494" display="Michele.Presnell@ncleg.net"/>
    <hyperlink ref="F120" r:id="rId495" display="http://www.ncleg.net/GIS/Download/Maps_Reports/MemberPageMaps/house/NCHouse_distDetail_118.pdf"/>
    <hyperlink ref="A121" r:id="rId496" display="http://www.ncleg.net/gascripts/members/viewMember.pl?sChamber=House&amp;nUserID=715"/>
    <hyperlink ref="D121" r:id="rId497" display="Mike.Clampitt@ncleg.net"/>
    <hyperlink ref="F121" r:id="rId498" display="http://www.ncleg.net/GIS/Download/Maps_Reports/MemberPageMaps/house/NCHouse_distDetail_119.pdf"/>
    <hyperlink ref="H121" r:id="rId499" display="@MikeClampitt"/>
    <hyperlink ref="A122" r:id="rId500" display="http://www.ncleg.net/gascripts/members/viewMember.pl?sChamber=House&amp;nUserID=716"/>
    <hyperlink ref="D122" r:id="rId501" display="Kevin.Corbin@ncleg.net"/>
    <hyperlink ref="F122" r:id="rId502" display="http://www.ncleg.net/GIS/Download/Maps_Reports/MemberPageMaps/house/NCHouse_distDetail_120.pdf"/>
    <hyperlink ref="E125" r:id="rId503" display="http://www.ncleg.net/gascripts/members/memberListNoPic.pl?sChamber=senate&amp;sSortOrder=party"/>
    <hyperlink ref="F125" r:id="rId504" display="http://www.ncleg.net/gascripts/members/memberListNoPic.pl?sChamber=senate&amp;sSortOrder=district"/>
    <hyperlink ref="A126" r:id="rId505" display="http://www.ncleg.net/gascripts/members/viewMember.pl?sChamber=Senate&amp;nUserID=392"/>
    <hyperlink ref="D126" r:id="rId506" display="mailto:John.Alexander@ncleg.net"/>
    <hyperlink ref="F126" r:id="rId507" display="http://www.ncleg.net/GIS/Download/Maps_Reports/MemberPageMaps/senate/NCSenate_distDetail_15.pdf"/>
    <hyperlink ref="G126" r:id="rId508" display="http://www.ncleg.net/gascripts/counties/counties.pl?county=Wake"/>
    <hyperlink ref="A127" r:id="rId509" display="http://www.ncleg.net/gascripts/members/viewMember.pl?sChamber=Senate&amp;nUserID=396"/>
    <hyperlink ref="D127" r:id="rId510" display="mailto:Deanna.Ballard@ncleg.net"/>
    <hyperlink ref="F127" r:id="rId511" display="http://www.ncleg.net/GIS/Download/Maps_Reports/MemberPageMaps/senate/NCSenate_distDetail_45.pdf"/>
    <hyperlink ref="A128" r:id="rId512" display="http://www.ncleg.net/gascripts/members/viewMember.pl?sChamber=Senate&amp;nUserID=369"/>
    <hyperlink ref="D128" r:id="rId513" display="mailto:Chad.Barefoot@ncleg.net"/>
    <hyperlink ref="F128" r:id="rId514" display="http://www.ncleg.net/GIS/Download/Maps_Reports/MemberPageMaps/senate/NCSenate_distDetail_18.pdf"/>
    <hyperlink ref="A129" r:id="rId515" display="http://www.ncleg.net/gascripts/members/viewMember.pl?sChamber=Senate&amp;nUserID=368"/>
    <hyperlink ref="D129" r:id="rId516" display="mailto:Tamara.Barringer@ncleg.net"/>
    <hyperlink ref="F129" r:id="rId517" display="http://www.ncleg.net/GIS/Download/Maps_Reports/MemberPageMaps/senate/NCSenate_distDetail_17.pdf"/>
    <hyperlink ref="G129" r:id="rId518" display="http://www.ncleg.net/gascripts/counties/counties.pl?county=Wake"/>
    <hyperlink ref="A130" r:id="rId519" display="http://www.ncleg.net/gascripts/members/viewMember.pl?sChamber=Senate&amp;nUserID=64"/>
    <hyperlink ref="D130" r:id="rId520" display="mailto:Phil.Berger@ncleg.net"/>
    <hyperlink ref="F130" r:id="rId521" display="http://www.ncleg.net/GIS/Download/Maps_Reports/MemberPageMaps/senate/NCSenate_distDetail_26.pdf"/>
    <hyperlink ref="A131" r:id="rId522" display="http://www.ncleg.net/gascripts/members/viewMember.pl?sChamber=Senate&amp;nUserID=398"/>
    <hyperlink ref="D131" r:id="rId523" display="mailto:Dan.Bishop@ncleg.net"/>
    <hyperlink ref="F131" r:id="rId524" display="http://www.ncleg.net/GIS/Download/Maps_Reports/MemberPageMaps/senate/NCSenate_distDetail_39.pdf"/>
    <hyperlink ref="G131" r:id="rId525" display="http://www.ncleg.net/gascripts/counties/counties.pl?county=Mecklenburg"/>
    <hyperlink ref="A132" r:id="rId526" display="http://www.ncleg.net/gascripts/members/viewMember.pl?sChamber=Senate&amp;nUserID=268"/>
    <hyperlink ref="D132" r:id="rId527" display="mailto:Dan.Blue@ncleg.net"/>
    <hyperlink ref="F132" r:id="rId528" display="http://www.ncleg.net/GIS/Download/Maps_Reports/MemberPageMaps/senate/NCSenate_distDetail_14.pdf"/>
    <hyperlink ref="G132" r:id="rId529" display="http://www.ncleg.net/gascripts/counties/counties.pl?county=Wake"/>
    <hyperlink ref="A133" r:id="rId530" display="http://www.ncleg.net/gascripts/members/viewMember.pl?sChamber=Senate&amp;nUserID=399"/>
    <hyperlink ref="D133" r:id="rId531" display="mailto:Danny.Britt@ncleg.net"/>
    <hyperlink ref="F133" r:id="rId532" display="http://www.ncleg.net/GIS/Download/Maps_Reports/MemberPageMaps/senate/NCSenate_distDetail_13.pdf"/>
    <hyperlink ref="A135" r:id="rId533" display="http://www.ncleg.net/gascripts/members/viewMember.pl?sChamber=Senate&amp;nUserID=139"/>
    <hyperlink ref="D135" r:id="rId534" display="mailto:Harry.Brown@ncleg.net"/>
    <hyperlink ref="F135" r:id="rId535" display="http://www.ncleg.net/GIS/Download/Maps_Reports/MemberPageMaps/senate/NCSenate_distDetail_6.pdf"/>
    <hyperlink ref="A136" r:id="rId536" display="http://www.ncleg.net/gascripts/members/viewMember.pl?sChamber=Senate&amp;nUserID=382"/>
    <hyperlink ref="D136" r:id="rId537" display="mailto:Angela.Bryant@ncleg.net"/>
    <hyperlink ref="F136" r:id="rId538" display="http://www.ncleg.net/GIS/Download/Maps_Reports/MemberPageMaps/senate/NCSenate_distDetail_4.pdf"/>
    <hyperlink ref="A137" r:id="rId539" display="http://www.ncleg.net/gascripts/members/viewMember.pl?sChamber=Senate&amp;nUserID=395"/>
    <hyperlink ref="D137" r:id="rId540" display="mailto:Jay.Chaudhuri@ncleg.net"/>
    <hyperlink ref="F137" r:id="rId541" display="http://www.ncleg.net/GIS/Download/Maps_Reports/MemberPageMaps/senate/NCSenate_distDetail_16.pdf"/>
    <hyperlink ref="G137" r:id="rId542" display="http://www.ncleg.net/gascripts/counties/counties.pl?county=Wake"/>
    <hyperlink ref="A138" r:id="rId543" display="http://www.ncleg.net/gascripts/members/viewMember.pl?sChamber=Senate&amp;nUserID=380"/>
    <hyperlink ref="D138" r:id="rId544" display="mailto:Ben.Clark@ncleg.net"/>
    <hyperlink ref="F138" r:id="rId545" display="http://www.ncleg.net/GIS/Download/Maps_Reports/MemberPageMaps/senate/NCSenate_distDetail_21.pdf"/>
    <hyperlink ref="A139" r:id="rId546" display="http://www.ncleg.net/gascripts/members/viewMember.pl?sChamber=Senate&amp;nUserID=381"/>
    <hyperlink ref="D139" r:id="rId547" display="mailto:Bill.Cook@ncleg.net"/>
    <hyperlink ref="F139" r:id="rId548" display="http://www.ncleg.net/GIS/Download/Maps_Reports/MemberPageMaps/senate/NCSenate_distDetail_1.pdf"/>
    <hyperlink ref="A140" r:id="rId549" display="http://www.ncleg.net/gascripts/members/viewMember.pl?sChamber=Senate&amp;nUserID=378"/>
    <hyperlink ref="D140" r:id="rId550" display="mailto:David.Curtis@ncleg.net"/>
    <hyperlink ref="F140" r:id="rId551" display="http://www.ncleg.net/GIS/Download/Maps_Reports/MemberPageMaps/senate/NCSenate_distDetail_44.pdf"/>
    <hyperlink ref="A141" r:id="rId552" display="http://www.ncleg.net/gascripts/members/viewMember.pl?sChamber=Senate&amp;nUserID=295"/>
    <hyperlink ref="D141" r:id="rId553" display="mailto:Warren.Daniel@ncleg.net"/>
    <hyperlink ref="F141" r:id="rId554" display="http://www.ncleg.net/GIS/Download/Maps_Reports/MemberPageMaps/senate/NCSenate_distDetail_46.pdf"/>
    <hyperlink ref="A142" r:id="rId555" display="http://www.ncleg.net/gascripts/members/viewMember.pl?sChamber=Senate&amp;nUserID=230"/>
    <hyperlink ref="D142" r:id="rId556" display="mailto:Don.Davis@ncleg.net"/>
    <hyperlink ref="F142" r:id="rId557" display="http://www.ncleg.net/GIS/Download/Maps_Reports/MemberPageMaps/senate/NCSenate_distDetail_5.pdf"/>
    <hyperlink ref="A143" r:id="rId558" display="http://www.ncleg.net/gascripts/members/viewMember.pl?sChamber=Senate&amp;nUserID=357"/>
    <hyperlink ref="D143" r:id="rId559" display="mailto:Jim.Davis@ncleg.net"/>
    <hyperlink ref="F143" r:id="rId560" display="http://www.ncleg.net/GIS/Download/Maps_Reports/MemberPageMaps/senate/NCSenate_distDetail_50.pdf"/>
    <hyperlink ref="A144" r:id="rId561" display="http://www.ncleg.net/gascripts/members/viewMember.pl?sChamber=Senate&amp;nUserID=401"/>
    <hyperlink ref="D144" r:id="rId562" display="mailto:Cathy.Dunn@ncleg.net"/>
    <hyperlink ref="F144" r:id="rId563" display="http://www.ncleg.net/GIS/Download/Maps_Reports/MemberPageMaps/senate/NCSenate_distDetail_33.pdf"/>
    <hyperlink ref="A145" r:id="rId564" display="http://www.ncleg.net/gascripts/members/viewMember.pl?sChamber=Senate&amp;nUserID=397"/>
    <hyperlink ref="D145" r:id="rId565" display="mailto:Chuck.Edwards@ncleg.net"/>
    <hyperlink ref="F145" r:id="rId566" display="http://www.ncleg.net/GIS/Download/Maps_Reports/MemberPageMaps/senate/NCSenate_distDetail_48.pdf"/>
    <hyperlink ref="A146" r:id="rId567" display="http://www.ncleg.net/gascripts/members/viewMember.pl?sChamber=Senate&amp;nUserID=370"/>
    <hyperlink ref="D146" r:id="rId568" display="mailto:Joel.Ford@ncleg.net"/>
    <hyperlink ref="F146" r:id="rId569" display="http://www.ncleg.net/GIS/Download/Maps_Reports/MemberPageMaps/senate/NCSenate_distDetail_38.pdf"/>
    <hyperlink ref="G146" r:id="rId570" display="http://www.ncleg.net/gascripts/counties/counties.pl?county=Mecklenburg"/>
    <hyperlink ref="A147" r:id="rId571" display="http://www.ncleg.net/gascripts/members/viewMember.pl?sChamber=Senate&amp;nUserID=383"/>
    <hyperlink ref="D147" r:id="rId572" display="mailto:Valerie.Foushee@ncleg.net"/>
    <hyperlink ref="F147" r:id="rId573" display="http://www.ncleg.net/GIS/Download/Maps_Reports/MemberPageMaps/senate/NCSenate_distDetail_23.pdf"/>
    <hyperlink ref="A148" r:id="rId574" display="http://www.ncleg.net/gascripts/members/viewMember.pl?sChamber=Senate&amp;nUserID=276"/>
    <hyperlink ref="D148" r:id="rId575" display="mailto:Rick.Gunn@ncleg.net"/>
    <hyperlink ref="F148" r:id="rId576" display="http://www.ncleg.net/GIS/Download/Maps_Reports/MemberPageMaps/senate/NCSenate_distDetail_24.pdf"/>
    <hyperlink ref="A149" r:id="rId577" display="http://www.ncleg.net/gascripts/members/viewMember.pl?sChamber=Senate&amp;nUserID=283"/>
    <hyperlink ref="D149" r:id="rId578" display="mailto:Kathy.Harrington@ncleg.net"/>
    <hyperlink ref="F149" r:id="rId579" display="http://www.ncleg.net/GIS/Download/Maps_Reports/MemberPageMaps/senate/NCSenate_distDetail_43.pdf"/>
    <hyperlink ref="G149" r:id="rId580" display="http://www.ncleg.net/gascripts/counties/counties.pl?county=Gaston"/>
    <hyperlink ref="A150" r:id="rId581" display="http://www.ncleg.net/gascripts/members/viewMember.pl?sChamber=Senate&amp;nUserID=298"/>
    <hyperlink ref="D150" r:id="rId582" display="mailto:Ralph.Hise@ncleg.net"/>
    <hyperlink ref="F150" r:id="rId583" display="http://www.ncleg.net/GIS/Download/Maps_Reports/MemberPageMaps/senate/NCSenate_distDetail_47.pdf"/>
    <hyperlink ref="A151" r:id="rId584" display="http://www.ncleg.net/gascripts/members/viewMember.pl?sChamber=Senate&amp;nUserID=400"/>
    <hyperlink ref="D151" r:id="rId585" display="mailto:Rick.Horner@ncleg.net"/>
    <hyperlink ref="F151" r:id="rId586" display="http://www.ncleg.net/GIS/Download/Maps_Reports/MemberPageMaps/senate/NCSenate_distDetail_11.pdf"/>
    <hyperlink ref="A152" r:id="rId587" display="http://www.ncleg.net/gascripts/members/viewMember.pl?sChamber=Senate&amp;nUserID=386"/>
    <hyperlink ref="D152" r:id="rId588" display="mailto:Jeff.Jackson@ncleg.net"/>
    <hyperlink ref="F152" r:id="rId589" display="http://www.ncleg.net/GIS/Download/Maps_Reports/MemberPageMaps/senate/NCSenate_distDetail_10.pdf"/>
    <hyperlink ref="A153" r:id="rId590" display="http://www.ncleg.net/gascripts/members/viewMember.pl?sChamber=Senate&amp;nUserID=281"/>
    <hyperlink ref="D153" r:id="rId591" display="mailto:Brent.Jackson@ncleg.net"/>
    <hyperlink ref="F153" r:id="rId592" display="http://www.ncleg.net/GIS/Download/Maps_Reports/MemberPageMaps/senate/NCSenate_distDetail_37.pdf"/>
    <hyperlink ref="G153" r:id="rId593" display="http://www.ncleg.net/gascripts/counties/counties.pl?county=Mecklenburg"/>
    <hyperlink ref="A154" r:id="rId594" display="http://www.ncleg.net/gascripts/members/viewMember.pl?sChamber=Senate&amp;nUserID=384"/>
    <hyperlink ref="D154" r:id="rId595" display="mailto:Joyce.Krawiec@ncleg.net"/>
    <hyperlink ref="F154" r:id="rId596" display="http://www.ncleg.net/GIS/Download/Maps_Reports/MemberPageMaps/senate/NCSenate_distDetail_31.pdf"/>
    <hyperlink ref="A155" r:id="rId597" display="http://www.ncleg.net/gascripts/members/viewMember.pl?sChamber=Senate&amp;nUserID=387"/>
    <hyperlink ref="D155" r:id="rId598" display="mailto:Michael.Lee@ncleg.net"/>
    <hyperlink ref="F155" r:id="rId599" display="http://www.ncleg.net/GIS/Download/Maps_Reports/MemberPageMaps/senate/NCSenate_distDetail_9.pdf"/>
    <hyperlink ref="G155" r:id="rId600" display="http://www.ncleg.net/gascripts/counties/counties.pl?county=New%20Hanover"/>
    <hyperlink ref="A156" r:id="rId601" display="http://www.ncleg.net/gascripts/members/viewMember.pl?sChamber=Senate&amp;nUserID=394"/>
    <hyperlink ref="D156" r:id="rId602" display="mailto:Paul.Lowe@ncleg.net"/>
    <hyperlink ref="F156" r:id="rId603" display="http://www.ncleg.net/GIS/Download/Maps_Reports/MemberPageMaps/senate/NCSenate_distDetail_32.pdf"/>
    <hyperlink ref="G156" r:id="rId604" display="http://www.ncleg.net/gascripts/counties/counties.pl?county=Forsyth"/>
    <hyperlink ref="A157" r:id="rId605" display="http://www.ncleg.net/gascripts/members/viewMember.pl?sChamber=Senate&amp;nUserID=389"/>
    <hyperlink ref="D157" r:id="rId606" display="mailto:Tom.McInnis@ncleg.net"/>
    <hyperlink ref="F157" r:id="rId607" display="http://www.ncleg.net/GIS/Download/Maps_Reports/MemberPageMaps/senate/NCSenate_distDetail_25.pdf"/>
    <hyperlink ref="A158" r:id="rId608" display="http://www.ncleg.net/gascripts/members/viewMember.pl?sChamber=Senate&amp;nUserID=228"/>
    <hyperlink ref="D158" r:id="rId609" display="mailto:Floyd.McKissick@ncleg.net"/>
    <hyperlink ref="F158" r:id="rId610" display="http://www.ncleg.net/GIS/Download/Maps_Reports/MemberPageMaps/senate/NCSenate_distDetail_20.pdf"/>
    <hyperlink ref="A159" r:id="rId611" display="http://www.ncleg.net/gascripts/members/viewMember.pl?sChamber=Senate&amp;nUserID=305"/>
    <hyperlink ref="D159" r:id="rId612" display="mailto:Wesley.Meredith@ncleg.net"/>
    <hyperlink ref="F159" r:id="rId613" display="http://www.ncleg.net/GIS/Download/Maps_Reports/MemberPageMaps/senate/NCSenate_distDetail_19.pdf"/>
    <hyperlink ref="G159" r:id="rId614" display="http://www.ncleg.net/gascripts/counties/counties.pl?county=Cumberland"/>
    <hyperlink ref="A160" r:id="rId615" display="http://www.ncleg.net/gascripts/members/viewMember.pl?sChamber=Senate&amp;nUserID=402"/>
    <hyperlink ref="D160" r:id="rId616" display="mailto:Paul.Newton@ncleg.net"/>
    <hyperlink ref="F160" r:id="rId617" display="http://www.ncleg.net/GIS/Download/Maps_Reports/MemberPageMaps/senate/NCSenate_distDetail_36.pdf"/>
    <hyperlink ref="A161" r:id="rId618" display="http://www.ncleg.net/gascripts/members/viewMember.pl?sChamber=Senate&amp;nUserID=273"/>
    <hyperlink ref="D161" r:id="rId619" display="mailto:Louis.Pate@ncleg.net"/>
    <hyperlink ref="F161" r:id="rId620" display="http://www.ncleg.net/GIS/Download/Maps_Reports/MemberPageMaps/senate/NCSenate_distDetail_7.pdf"/>
    <hyperlink ref="A162" r:id="rId621" display="http://www.ncleg.net/gascripts/members/viewMember.pl?sChamber=Senate&amp;nUserID=373"/>
    <hyperlink ref="D162" r:id="rId622" display="mailto:Ron.Rabin@ncleg.net"/>
    <hyperlink ref="F162" r:id="rId623" display="http://www.ncleg.net/GIS/Download/Maps_Reports/MemberPageMaps/senate/NCSenate_distDetail_12.pdf"/>
    <hyperlink ref="A163" r:id="rId624" display="http://www.ncleg.net/gascripts/members/viewMember.pl?sChamber=Senate&amp;nUserID=303"/>
    <hyperlink ref="D163" r:id="rId625" display="mailto:Bill.Rabon@ncleg.net"/>
    <hyperlink ref="F163" r:id="rId626" display="http://www.ncleg.net/GIS/Download/Maps_Reports/MemberPageMaps/senate/NCSenate_distDetail_8.pdf"/>
    <hyperlink ref="A164" r:id="rId627" display="http://www.ncleg.net/gascripts/members/viewMember.pl?sChamber=Senate&amp;nUserID=374"/>
    <hyperlink ref="D164" r:id="rId628" display="mailto:Shirley.Randleman@ncleg.net"/>
    <hyperlink ref="F164" r:id="rId629" display="http://www.ncleg.net/GIS/Download/Maps_Reports/MemberPageMaps/senate/NCSenate_distDetail_30.pdf"/>
    <hyperlink ref="A165" r:id="rId630" display="http://www.ncleg.net/gascripts/members/viewMember.pl?sChamber=Senate&amp;nUserID=364"/>
    <hyperlink ref="D165" r:id="rId631" display="mailto:Gladys.Robinson@ncleg.net"/>
    <hyperlink ref="F165" r:id="rId632" display="http://www.ncleg.net/GIS/Download/Maps_Reports/MemberPageMaps/senate/NCSenate_distDetail_28.pdf"/>
    <hyperlink ref="G165" r:id="rId633" display="http://www.ncleg.net/gascripts/counties/counties.pl?county=Guilford"/>
    <hyperlink ref="A166" r:id="rId634" display="http://www.ncleg.net/gascripts/members/viewMember.pl?sChamber=Senate&amp;nUserID=375"/>
    <hyperlink ref="D166" r:id="rId635" display="mailto:Norman.Sanderson@ncleg.net"/>
    <hyperlink ref="F166" r:id="rId636" display="http://www.ncleg.net/GIS/Download/Maps_Reports/MemberPageMaps/senate/NCSenate_distDetail_2.pdf"/>
    <hyperlink ref="A167" r:id="rId637" display="http://www.ncleg.net/gascripts/members/viewMember.pl?sChamber=Senate&amp;nUserID=391"/>
    <hyperlink ref="D167" r:id="rId638" display="mailto:Erica.Smith-Ingram@ncleg.net"/>
    <hyperlink ref="F167" r:id="rId639" display="http://www.ncleg.net/GIS/Download/Maps_Reports/MemberPageMaps/senate/NCSenate_distDetail_3.pdf"/>
    <hyperlink ref="A168" r:id="rId640" display="http://www.ncleg.net/gascripts/members/viewMember.pl?sChamber=Senate&amp;nUserID=376"/>
    <hyperlink ref="D168" r:id="rId641" display="mailto:Jeff.Tarte@ncleg.net"/>
    <hyperlink ref="F168" r:id="rId642" display="http://www.ncleg.net/GIS/Download/Maps_Reports/MemberPageMaps/senate/NCSenate_distDetail_41.pdf"/>
    <hyperlink ref="G168" r:id="rId643" display="http://www.ncleg.net/gascripts/counties/counties.pl?county=Mecklenburg"/>
    <hyperlink ref="A169" r:id="rId644" display="http://www.ncleg.net/gascripts/members/viewMember.pl?sChamber=Senate&amp;nUserID=99"/>
    <hyperlink ref="D169" r:id="rId645" display="mailto:Jerry.Tillman@ncleg.net"/>
    <hyperlink ref="F169" r:id="rId646" display="http://www.ncleg.net/GIS/Download/Maps_Reports/MemberPageMaps/senate/NCSenate_distDetail_29.pdf"/>
    <hyperlink ref="A170" r:id="rId647" display="http://www.ncleg.net/gascripts/members/viewMember.pl?sChamber=Senate&amp;nUserID=310"/>
    <hyperlink ref="D170" r:id="rId648" display="mailto:Tommy.Tucker@ncleg.net"/>
    <hyperlink ref="F170" r:id="rId649" display="http://www.ncleg.net/GIS/Download/Maps_Reports/MemberPageMaps/senate/NCSenate_distDetail_35.pdf"/>
    <hyperlink ref="G170" r:id="rId650" display="http://www.ncleg.net/gascripts/counties/counties.pl?county=Union"/>
    <hyperlink ref="A171" r:id="rId651" display="http://www.ncleg.net/gascripts/members/viewMember.pl?sChamber=Senate&amp;nUserID=385"/>
    <hyperlink ref="D171" r:id="rId652" display="mailto:Terry.VanDuyn@ncleg.net"/>
    <hyperlink ref="F171" r:id="rId653" display="http://www.ncleg.net/GIS/Download/Maps_Reports/MemberPageMaps/senate/NCSenate_distDetail_49.pdf"/>
    <hyperlink ref="G171" r:id="rId654" display="http://www.ncleg.net/gascripts/counties/counties.pl?county=Buncombe"/>
    <hyperlink ref="A172" r:id="rId655" display="http://www.ncleg.net/gascripts/members/viewMember.pl?sChamber=Senate&amp;nUserID=393"/>
    <hyperlink ref="D172" r:id="rId656" display="mailto:Joyce.Waddell@ncleg.net"/>
    <hyperlink ref="F172" r:id="rId657" display="http://www.ncleg.net/GIS/Download/Maps_Reports/MemberPageMaps/senate/NCSenate_distDetail_40.pdf"/>
    <hyperlink ref="G172" r:id="rId658" display="http://www.ncleg.net/gascripts/counties/counties.pl?county=Mecklenburg"/>
    <hyperlink ref="A173" r:id="rId659" display="http://www.ncleg.net/gascripts/members/viewMember.pl?sChamber=Senate&amp;nUserID=377"/>
    <hyperlink ref="D173" r:id="rId660" display="mailto:Trudy.Wade@ncleg.net"/>
    <hyperlink ref="F173" r:id="rId661" display="http://www.ncleg.net/GIS/Download/Maps_Reports/MemberPageMaps/senate/NCSenate_distDetail_27.pdf"/>
    <hyperlink ref="G173" r:id="rId662" display="http://www.ncleg.net/gascripts/counties/counties.pl?county=Guilford"/>
    <hyperlink ref="A174" r:id="rId663" display="http://www.ncleg.net/gascripts/members/viewMember.pl?sChamber=Senate&amp;nUserID=388"/>
    <hyperlink ref="D174" r:id="rId664" display="mailto:Andy.Wells@ncleg.net"/>
    <hyperlink ref="F174" r:id="rId665" display="http://www.ncleg.net/GIS/Download/Maps_Reports/MemberPageMaps/senate/NCSenate_distDetail_42.pdf"/>
    <hyperlink ref="A175" r:id="rId666" display="http://www.ncleg.net/gascripts/members/viewMember.pl?sChamber=Senate&amp;nUserID=379"/>
    <hyperlink ref="D175" r:id="rId667" display="mailto:Mike.Woodard@ncleg.net"/>
    <hyperlink ref="F175" r:id="rId668" display="http://www.ncleg.net/GIS/Download/Maps_Reports/MemberPageMaps/senate/NCSenate_distDetail_22.pdf"/>
    <hyperlink ref="D134" r:id="rId669" display="Dan.Barrett@ncleg.net"/>
  </hyperlinks>
  <printOptions/>
  <pageMargins left="0.2" right="0.15" top="0.5" bottom="0.25" header="0.05" footer="0.2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5.140625" defaultRowHeight="15" customHeight="1"/>
  <cols>
    <col min="1" max="1" width="22.421875" style="0" customWidth="1"/>
    <col min="2" max="2" width="11.140625" style="0" customWidth="1"/>
    <col min="3" max="3" width="14.140625" style="0" customWidth="1"/>
    <col min="4" max="4" width="26.00390625" style="0" customWidth="1"/>
    <col min="5" max="5" width="8.421875" style="0" customWidth="1"/>
    <col min="6" max="6" width="12.28125" style="0" customWidth="1"/>
    <col min="7" max="26" width="22.421875" style="0" customWidth="1"/>
  </cols>
  <sheetData>
    <row r="1" spans="1:2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4" t="s">
        <v>9</v>
      </c>
      <c r="B2" s="2" t="s">
        <v>10</v>
      </c>
      <c r="C2" s="2" t="s">
        <v>11</v>
      </c>
      <c r="D2" s="4" t="s">
        <v>12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4" t="s">
        <v>13</v>
      </c>
      <c r="B3" s="2" t="s">
        <v>14</v>
      </c>
      <c r="C3" s="2" t="s">
        <v>15</v>
      </c>
      <c r="D3" s="4" t="s">
        <v>16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4" t="s">
        <v>17</v>
      </c>
      <c r="B4" s="2" t="s">
        <v>18</v>
      </c>
      <c r="C4" s="2" t="s">
        <v>19</v>
      </c>
      <c r="D4" s="4" t="s">
        <v>20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4" t="s">
        <v>21</v>
      </c>
      <c r="B5" s="2" t="s">
        <v>22</v>
      </c>
      <c r="C5" s="2" t="s">
        <v>23</v>
      </c>
      <c r="D5" s="4" t="s">
        <v>24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4" t="s">
        <v>25</v>
      </c>
      <c r="B6" s="2" t="s">
        <v>26</v>
      </c>
      <c r="C6" s="2" t="s">
        <v>27</v>
      </c>
      <c r="D6" s="4" t="s">
        <v>28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4" t="s">
        <v>29</v>
      </c>
      <c r="B7" s="2" t="s">
        <v>30</v>
      </c>
      <c r="C7" s="2" t="s">
        <v>31</v>
      </c>
      <c r="D7" s="4" t="s">
        <v>32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4" t="s">
        <v>33</v>
      </c>
      <c r="B8" s="2" t="s">
        <v>34</v>
      </c>
      <c r="C8" s="2" t="s">
        <v>35</v>
      </c>
      <c r="D8" s="4" t="s">
        <v>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4" t="s">
        <v>37</v>
      </c>
      <c r="B9" s="2" t="s">
        <v>38</v>
      </c>
      <c r="C9" s="2" t="s">
        <v>39</v>
      </c>
      <c r="D9" s="4" t="s">
        <v>40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4" t="s">
        <v>41</v>
      </c>
      <c r="B10" s="2" t="s">
        <v>42</v>
      </c>
      <c r="C10" s="2" t="s">
        <v>43</v>
      </c>
      <c r="D10" s="4" t="s">
        <v>44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4" t="s">
        <v>45</v>
      </c>
      <c r="B11" s="2" t="s">
        <v>46</v>
      </c>
      <c r="C11" s="2" t="s">
        <v>47</v>
      </c>
      <c r="D11" s="4" t="s">
        <v>48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4" t="s">
        <v>49</v>
      </c>
      <c r="B12" s="2" t="s">
        <v>50</v>
      </c>
      <c r="C12" s="2" t="s">
        <v>51</v>
      </c>
      <c r="D12" s="4" t="s">
        <v>52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4" t="s">
        <v>54</v>
      </c>
      <c r="B13" s="2" t="s">
        <v>57</v>
      </c>
      <c r="C13" s="2" t="s">
        <v>58</v>
      </c>
      <c r="D13" s="4" t="s">
        <v>60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4" t="s">
        <v>61</v>
      </c>
      <c r="B14" s="2" t="s">
        <v>63</v>
      </c>
      <c r="C14" s="2" t="s">
        <v>64</v>
      </c>
      <c r="D14" s="4" t="s">
        <v>65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4" t="s">
        <v>66</v>
      </c>
      <c r="B15" s="2" t="s">
        <v>67</v>
      </c>
      <c r="C15" s="2" t="s">
        <v>68</v>
      </c>
      <c r="D15" s="4" t="s">
        <v>69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4" t="s">
        <v>71</v>
      </c>
      <c r="B16" s="2" t="s">
        <v>73</v>
      </c>
      <c r="C16" s="2" t="s">
        <v>74</v>
      </c>
      <c r="D16" s="4" t="s">
        <v>76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" t="s">
        <v>77</v>
      </c>
      <c r="B17" s="2" t="s">
        <v>78</v>
      </c>
      <c r="C17" s="2" t="s">
        <v>79</v>
      </c>
      <c r="D17" s="4" t="s">
        <v>81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4" t="s">
        <v>83</v>
      </c>
      <c r="B18" s="2" t="s">
        <v>85</v>
      </c>
      <c r="C18" s="2" t="s">
        <v>86</v>
      </c>
      <c r="D18" s="4" t="s">
        <v>88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4" t="s">
        <v>90</v>
      </c>
      <c r="B19" s="2" t="s">
        <v>92</v>
      </c>
      <c r="C19" s="2" t="s">
        <v>94</v>
      </c>
      <c r="D19" s="4" t="s">
        <v>95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4" t="s">
        <v>98</v>
      </c>
      <c r="B20" s="2" t="s">
        <v>100</v>
      </c>
      <c r="C20" s="2" t="s">
        <v>101</v>
      </c>
      <c r="D20" s="4" t="s">
        <v>102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 t="s">
        <v>104</v>
      </c>
      <c r="B21" s="2" t="s">
        <v>105</v>
      </c>
      <c r="C21" s="2" t="s">
        <v>106</v>
      </c>
      <c r="D21" s="4" t="s">
        <v>107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 t="s">
        <v>109</v>
      </c>
      <c r="B22" s="2" t="s">
        <v>112</v>
      </c>
      <c r="C22" s="2" t="s">
        <v>113</v>
      </c>
      <c r="D22" s="4" t="s">
        <v>115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4" t="s">
        <v>118</v>
      </c>
      <c r="B23" s="2" t="s">
        <v>119</v>
      </c>
      <c r="C23" s="2" t="s">
        <v>120</v>
      </c>
      <c r="D23" s="4" t="s">
        <v>121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4" t="s">
        <v>122</v>
      </c>
      <c r="B24" s="2" t="s">
        <v>123</v>
      </c>
      <c r="C24" s="2" t="s">
        <v>125</v>
      </c>
      <c r="D24" s="4" t="s">
        <v>127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4" t="s">
        <v>128</v>
      </c>
      <c r="B25" s="2" t="s">
        <v>130</v>
      </c>
      <c r="C25" s="2" t="s">
        <v>132</v>
      </c>
      <c r="D25" s="4" t="s">
        <v>134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4" t="s">
        <v>137</v>
      </c>
      <c r="B26" s="2" t="s">
        <v>138</v>
      </c>
      <c r="C26" s="2" t="s">
        <v>139</v>
      </c>
      <c r="D26" s="4" t="s">
        <v>140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4" t="s">
        <v>144</v>
      </c>
      <c r="B27" s="2" t="s">
        <v>145</v>
      </c>
      <c r="C27" s="2" t="s">
        <v>146</v>
      </c>
      <c r="D27" s="4" t="s">
        <v>147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4" t="s">
        <v>150</v>
      </c>
      <c r="B28" s="2" t="s">
        <v>151</v>
      </c>
      <c r="C28" s="2" t="s">
        <v>152</v>
      </c>
      <c r="D28" s="4" t="s">
        <v>153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4" t="s">
        <v>157</v>
      </c>
      <c r="B29" s="2" t="s">
        <v>158</v>
      </c>
      <c r="C29" s="2" t="s">
        <v>159</v>
      </c>
      <c r="D29" s="4" t="s">
        <v>160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4" t="s">
        <v>162</v>
      </c>
      <c r="B30" s="2" t="s">
        <v>163</v>
      </c>
      <c r="C30" s="2" t="s">
        <v>164</v>
      </c>
      <c r="D30" s="4" t="s">
        <v>165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4" t="s">
        <v>168</v>
      </c>
      <c r="B31" s="2" t="s">
        <v>169</v>
      </c>
      <c r="C31" s="2" t="s">
        <v>170</v>
      </c>
      <c r="D31" s="4" t="s">
        <v>171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4" t="s">
        <v>175</v>
      </c>
      <c r="B32" s="2" t="s">
        <v>96</v>
      </c>
      <c r="C32" s="2" t="s">
        <v>97</v>
      </c>
      <c r="D32" s="4" t="s">
        <v>99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4" t="s">
        <v>177</v>
      </c>
      <c r="B33" s="2" t="s">
        <v>178</v>
      </c>
      <c r="C33" s="2" t="s">
        <v>179</v>
      </c>
      <c r="D33" s="4" t="s">
        <v>180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4" t="s">
        <v>184</v>
      </c>
      <c r="B34" s="2" t="s">
        <v>185</v>
      </c>
      <c r="C34" s="2" t="s">
        <v>186</v>
      </c>
      <c r="D34" s="4" t="s">
        <v>188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4" t="s">
        <v>191</v>
      </c>
      <c r="B35" s="2" t="s">
        <v>193</v>
      </c>
      <c r="C35" s="2" t="s">
        <v>194</v>
      </c>
      <c r="D35" s="4" t="s">
        <v>195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4" t="s">
        <v>198</v>
      </c>
      <c r="B36" s="2" t="s">
        <v>199</v>
      </c>
      <c r="C36" s="2" t="s">
        <v>200</v>
      </c>
      <c r="D36" s="4" t="s">
        <v>201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4" t="s">
        <v>203</v>
      </c>
      <c r="B37" s="2" t="s">
        <v>204</v>
      </c>
      <c r="C37" s="2" t="s">
        <v>205</v>
      </c>
      <c r="D37" s="4" t="s">
        <v>206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4" t="s">
        <v>210</v>
      </c>
      <c r="B38" s="2" t="s">
        <v>212</v>
      </c>
      <c r="C38" s="2" t="s">
        <v>213</v>
      </c>
      <c r="D38" s="4" t="s">
        <v>214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4" t="s">
        <v>218</v>
      </c>
      <c r="B39" s="2" t="s">
        <v>219</v>
      </c>
      <c r="C39" s="2" t="s">
        <v>220</v>
      </c>
      <c r="D39" s="4" t="s">
        <v>221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4" t="s">
        <v>223</v>
      </c>
      <c r="B40" s="2" t="s">
        <v>224</v>
      </c>
      <c r="C40" s="2" t="s">
        <v>225</v>
      </c>
      <c r="D40" s="4" t="s">
        <v>226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4" t="s">
        <v>230</v>
      </c>
      <c r="B41" s="2" t="s">
        <v>231</v>
      </c>
      <c r="C41" s="2" t="s">
        <v>232</v>
      </c>
      <c r="D41" s="4" t="s">
        <v>233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4" t="s">
        <v>234</v>
      </c>
      <c r="B42" s="2" t="s">
        <v>235</v>
      </c>
      <c r="C42" s="2" t="s">
        <v>237</v>
      </c>
      <c r="D42" s="4" t="s">
        <v>238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4" t="s">
        <v>239</v>
      </c>
      <c r="B43" s="2" t="s">
        <v>242</v>
      </c>
      <c r="C43" s="2" t="s">
        <v>244</v>
      </c>
      <c r="D43" s="4" t="s">
        <v>245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4" t="s">
        <v>248</v>
      </c>
      <c r="B44" s="2" t="s">
        <v>249</v>
      </c>
      <c r="C44" s="2" t="s">
        <v>250</v>
      </c>
      <c r="D44" s="4" t="s">
        <v>251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4" t="s">
        <v>252</v>
      </c>
      <c r="B45" s="2" t="s">
        <v>253</v>
      </c>
      <c r="C45" s="2" t="s">
        <v>254</v>
      </c>
      <c r="D45" s="4" t="s">
        <v>255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4" t="s">
        <v>256</v>
      </c>
      <c r="B46" s="2" t="s">
        <v>257</v>
      </c>
      <c r="C46" s="2" t="s">
        <v>258</v>
      </c>
      <c r="D46" s="4" t="s">
        <v>259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4" t="s">
        <v>261</v>
      </c>
      <c r="B47" s="2" t="s">
        <v>262</v>
      </c>
      <c r="C47" s="2" t="s">
        <v>263</v>
      </c>
      <c r="D47" s="4" t="s">
        <v>264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4" t="s">
        <v>268</v>
      </c>
      <c r="B48" s="2" t="s">
        <v>181</v>
      </c>
      <c r="C48" s="2" t="s">
        <v>182</v>
      </c>
      <c r="D48" s="4" t="s">
        <v>183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4" t="s">
        <v>270</v>
      </c>
      <c r="B49" s="2" t="s">
        <v>265</v>
      </c>
      <c r="C49" s="2" t="s">
        <v>266</v>
      </c>
      <c r="D49" s="4" t="s">
        <v>267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4" t="s">
        <v>271</v>
      </c>
      <c r="B50" s="2" t="s">
        <v>272</v>
      </c>
      <c r="C50" s="2" t="s">
        <v>273</v>
      </c>
      <c r="D50" s="4" t="s">
        <v>274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4" t="s">
        <v>276</v>
      </c>
      <c r="B51" s="2" t="s">
        <v>172</v>
      </c>
      <c r="C51" s="2" t="s">
        <v>173</v>
      </c>
      <c r="D51" s="4" t="s">
        <v>174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4" t="s">
        <v>277</v>
      </c>
      <c r="B52" s="2" t="s">
        <v>278</v>
      </c>
      <c r="C52" s="2" t="s">
        <v>279</v>
      </c>
      <c r="D52" s="4" t="s">
        <v>280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4" t="s">
        <v>281</v>
      </c>
      <c r="B53" s="2" t="s">
        <v>282</v>
      </c>
      <c r="C53" s="2" t="s">
        <v>283</v>
      </c>
      <c r="D53" s="4" t="s">
        <v>284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4" t="s">
        <v>286</v>
      </c>
      <c r="B54" s="2" t="s">
        <v>240</v>
      </c>
      <c r="C54" s="2" t="s">
        <v>241</v>
      </c>
      <c r="D54" s="4" t="s">
        <v>243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4" t="s">
        <v>287</v>
      </c>
      <c r="B55" s="2" t="s">
        <v>288</v>
      </c>
      <c r="C55" s="2" t="s">
        <v>289</v>
      </c>
      <c r="D55" s="4" t="s">
        <v>290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4" t="s">
        <v>294</v>
      </c>
      <c r="B56" s="2" t="s">
        <v>295</v>
      </c>
      <c r="C56" s="2" t="s">
        <v>296</v>
      </c>
      <c r="D56" s="4" t="s">
        <v>297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4" t="s">
        <v>299</v>
      </c>
      <c r="B57" s="2" t="s">
        <v>300</v>
      </c>
      <c r="C57" s="2" t="s">
        <v>301</v>
      </c>
      <c r="D57" s="4" t="s">
        <v>302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4" t="s">
        <v>303</v>
      </c>
      <c r="B58" s="2" t="s">
        <v>304</v>
      </c>
      <c r="C58" s="2" t="s">
        <v>305</v>
      </c>
      <c r="D58" s="4" t="s">
        <v>306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4" t="s">
        <v>307</v>
      </c>
      <c r="B59" s="2" t="s">
        <v>308</v>
      </c>
      <c r="C59" s="2" t="s">
        <v>309</v>
      </c>
      <c r="D59" s="4" t="s">
        <v>310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4" t="s">
        <v>312</v>
      </c>
      <c r="B60" s="2" t="s">
        <v>313</v>
      </c>
      <c r="C60" s="2" t="s">
        <v>314</v>
      </c>
      <c r="D60" s="4" t="s">
        <v>315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4" t="s">
        <v>316</v>
      </c>
      <c r="B61" s="2" t="s">
        <v>317</v>
      </c>
      <c r="C61" s="2" t="s">
        <v>318</v>
      </c>
      <c r="D61" s="4" t="s">
        <v>319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4" t="s">
        <v>321</v>
      </c>
      <c r="B62" s="2" t="s">
        <v>323</v>
      </c>
      <c r="C62" s="2" t="s">
        <v>325</v>
      </c>
      <c r="D62" s="4" t="s">
        <v>327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4" t="s">
        <v>328</v>
      </c>
      <c r="B63" s="2" t="s">
        <v>108</v>
      </c>
      <c r="C63" s="2" t="s">
        <v>110</v>
      </c>
      <c r="D63" s="4" t="s">
        <v>111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4" t="s">
        <v>330</v>
      </c>
      <c r="B64" s="2" t="s">
        <v>331</v>
      </c>
      <c r="C64" s="2" t="s">
        <v>332</v>
      </c>
      <c r="D64" s="4" t="s">
        <v>334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4" t="s">
        <v>337</v>
      </c>
      <c r="B65" s="2" t="s">
        <v>227</v>
      </c>
      <c r="C65" s="2" t="s">
        <v>228</v>
      </c>
      <c r="D65" s="4" t="s">
        <v>229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4" t="s">
        <v>340</v>
      </c>
      <c r="B66" s="2" t="s">
        <v>341</v>
      </c>
      <c r="C66" s="2" t="s">
        <v>342</v>
      </c>
      <c r="D66" s="4" t="s">
        <v>343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4" t="s">
        <v>345</v>
      </c>
      <c r="B67" s="2" t="s">
        <v>347</v>
      </c>
      <c r="C67" s="2" t="s">
        <v>348</v>
      </c>
      <c r="D67" s="4" t="s">
        <v>349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4" t="s">
        <v>350</v>
      </c>
      <c r="B68" s="2" t="s">
        <v>351</v>
      </c>
      <c r="C68" s="2" t="s">
        <v>352</v>
      </c>
      <c r="D68" s="4" t="s">
        <v>353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4" t="s">
        <v>355</v>
      </c>
      <c r="B69" s="2" t="s">
        <v>356</v>
      </c>
      <c r="C69" s="2" t="s">
        <v>357</v>
      </c>
      <c r="D69" s="4" t="s">
        <v>358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4" t="s">
        <v>359</v>
      </c>
      <c r="B70" s="2" t="s">
        <v>360</v>
      </c>
      <c r="C70" s="2" t="s">
        <v>361</v>
      </c>
      <c r="D70" s="4" t="s">
        <v>362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4" t="s">
        <v>363</v>
      </c>
      <c r="B71" s="2" t="s">
        <v>364</v>
      </c>
      <c r="C71" s="2" t="s">
        <v>365</v>
      </c>
      <c r="D71" s="4" t="s">
        <v>366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4" t="s">
        <v>367</v>
      </c>
      <c r="B72" s="2" t="s">
        <v>368</v>
      </c>
      <c r="C72" s="2" t="s">
        <v>369</v>
      </c>
      <c r="D72" s="4" t="s">
        <v>371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4" t="s">
        <v>372</v>
      </c>
      <c r="B73" s="2" t="s">
        <v>375</v>
      </c>
      <c r="C73" s="2" t="s">
        <v>377</v>
      </c>
      <c r="D73" s="4" t="s">
        <v>378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4" t="s">
        <v>379</v>
      </c>
      <c r="B74" s="2" t="s">
        <v>373</v>
      </c>
      <c r="C74" s="2" t="s">
        <v>374</v>
      </c>
      <c r="D74" s="4" t="s">
        <v>376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4" t="s">
        <v>380</v>
      </c>
      <c r="B75" s="2" t="s">
        <v>382</v>
      </c>
      <c r="C75" s="2" t="s">
        <v>384</v>
      </c>
      <c r="D75" s="4" t="s">
        <v>386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4" t="s">
        <v>387</v>
      </c>
      <c r="B76" s="2" t="s">
        <v>388</v>
      </c>
      <c r="C76" s="2" t="s">
        <v>389</v>
      </c>
      <c r="D76" s="4" t="s">
        <v>390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4" t="s">
        <v>392</v>
      </c>
      <c r="B77" s="2" t="s">
        <v>393</v>
      </c>
      <c r="C77" s="2" t="s">
        <v>394</v>
      </c>
      <c r="D77" s="4" t="s">
        <v>395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4" t="s">
        <v>396</v>
      </c>
      <c r="B78" s="2" t="s">
        <v>397</v>
      </c>
      <c r="C78" s="2" t="s">
        <v>398</v>
      </c>
      <c r="D78" s="4" t="s">
        <v>400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4" t="s">
        <v>401</v>
      </c>
      <c r="B79" s="2" t="s">
        <v>141</v>
      </c>
      <c r="C79" s="2" t="s">
        <v>142</v>
      </c>
      <c r="D79" s="4" t="s">
        <v>143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4" t="s">
        <v>403</v>
      </c>
      <c r="B80" s="2" t="s">
        <v>189</v>
      </c>
      <c r="C80" s="2" t="s">
        <v>190</v>
      </c>
      <c r="D80" s="4" t="s">
        <v>192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4" t="s">
        <v>404</v>
      </c>
      <c r="B81" s="2" t="s">
        <v>405</v>
      </c>
      <c r="C81" s="2" t="s">
        <v>406</v>
      </c>
      <c r="D81" s="4" t="s">
        <v>407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4" t="s">
        <v>409</v>
      </c>
      <c r="B82" s="2" t="s">
        <v>410</v>
      </c>
      <c r="C82" s="2" t="s">
        <v>411</v>
      </c>
      <c r="D82" s="4" t="s">
        <v>412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4" t="s">
        <v>413</v>
      </c>
      <c r="B83" s="2" t="s">
        <v>414</v>
      </c>
      <c r="C83" s="2" t="s">
        <v>415</v>
      </c>
      <c r="D83" s="4" t="s">
        <v>416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4" t="s">
        <v>417</v>
      </c>
      <c r="B84" s="2" t="s">
        <v>381</v>
      </c>
      <c r="C84" s="2" t="s">
        <v>383</v>
      </c>
      <c r="D84" s="4" t="s">
        <v>385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4" t="s">
        <v>419</v>
      </c>
      <c r="B85" s="2" t="s">
        <v>215</v>
      </c>
      <c r="C85" s="2" t="s">
        <v>216</v>
      </c>
      <c r="D85" s="4" t="s">
        <v>217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4" t="s">
        <v>420</v>
      </c>
      <c r="B86" s="2" t="s">
        <v>421</v>
      </c>
      <c r="C86" s="2" t="s">
        <v>422</v>
      </c>
      <c r="D86" s="4" t="s">
        <v>423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4" t="s">
        <v>424</v>
      </c>
      <c r="B87" s="2" t="s">
        <v>425</v>
      </c>
      <c r="C87" s="2" t="s">
        <v>426</v>
      </c>
      <c r="D87" s="4" t="s">
        <v>427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4" t="s">
        <v>428</v>
      </c>
      <c r="B88" s="2" t="s">
        <v>154</v>
      </c>
      <c r="C88" s="2" t="s">
        <v>155</v>
      </c>
      <c r="D88" s="4" t="s">
        <v>156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4" t="s">
        <v>432</v>
      </c>
      <c r="B89" s="2" t="s">
        <v>434</v>
      </c>
      <c r="C89" s="2" t="s">
        <v>435</v>
      </c>
      <c r="D89" s="4" t="s">
        <v>436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4" t="s">
        <v>438</v>
      </c>
      <c r="B90" s="2" t="s">
        <v>439</v>
      </c>
      <c r="C90" s="2" t="s">
        <v>440</v>
      </c>
      <c r="D90" s="4" t="s">
        <v>441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4" t="s">
        <v>442</v>
      </c>
      <c r="B91" s="2" t="s">
        <v>443</v>
      </c>
      <c r="C91" s="2" t="s">
        <v>444</v>
      </c>
      <c r="D91" s="4" t="s">
        <v>446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4" t="s">
        <v>447</v>
      </c>
      <c r="B92" s="2" t="s">
        <v>448</v>
      </c>
      <c r="C92" s="2" t="s">
        <v>449</v>
      </c>
      <c r="D92" s="4" t="s">
        <v>450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4" t="s">
        <v>451</v>
      </c>
      <c r="B93" s="2" t="s">
        <v>452</v>
      </c>
      <c r="C93" s="2" t="s">
        <v>453</v>
      </c>
      <c r="D93" s="4" t="s">
        <v>454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4" t="s">
        <v>456</v>
      </c>
      <c r="B94" s="2" t="s">
        <v>457</v>
      </c>
      <c r="C94" s="2" t="s">
        <v>458</v>
      </c>
      <c r="D94" s="4" t="s">
        <v>459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4" t="s">
        <v>460</v>
      </c>
      <c r="B95" s="2" t="s">
        <v>129</v>
      </c>
      <c r="C95" s="2" t="s">
        <v>131</v>
      </c>
      <c r="D95" s="4" t="s">
        <v>133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4" t="s">
        <v>462</v>
      </c>
      <c r="B96" s="2" t="s">
        <v>463</v>
      </c>
      <c r="C96" s="2" t="s">
        <v>464</v>
      </c>
      <c r="D96" s="4" t="s">
        <v>465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4" t="s">
        <v>467</v>
      </c>
      <c r="B97" s="2" t="s">
        <v>468</v>
      </c>
      <c r="C97" s="2" t="s">
        <v>469</v>
      </c>
      <c r="D97" s="4" t="s">
        <v>470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4" t="s">
        <v>471</v>
      </c>
      <c r="B98" s="2" t="s">
        <v>472</v>
      </c>
      <c r="C98" s="2" t="s">
        <v>473</v>
      </c>
      <c r="D98" s="4" t="s">
        <v>474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4" t="s">
        <v>475</v>
      </c>
      <c r="B99" s="2" t="s">
        <v>476</v>
      </c>
      <c r="C99" s="2" t="s">
        <v>477</v>
      </c>
      <c r="D99" s="4" t="s">
        <v>478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4" t="s">
        <v>479</v>
      </c>
      <c r="B100" s="2" t="s">
        <v>480</v>
      </c>
      <c r="C100" s="2" t="s">
        <v>481</v>
      </c>
      <c r="D100" s="4" t="s">
        <v>482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4" t="s">
        <v>483</v>
      </c>
      <c r="B101" s="2" t="s">
        <v>484</v>
      </c>
      <c r="C101" s="2" t="s">
        <v>485</v>
      </c>
      <c r="D101" s="4" t="s">
        <v>486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4" t="s">
        <v>487</v>
      </c>
      <c r="B102" s="2" t="s">
        <v>488</v>
      </c>
      <c r="C102" s="2" t="s">
        <v>489</v>
      </c>
      <c r="D102" s="4" t="s">
        <v>490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4" t="s">
        <v>491</v>
      </c>
      <c r="B103" s="2" t="s">
        <v>207</v>
      </c>
      <c r="C103" s="2" t="s">
        <v>208</v>
      </c>
      <c r="D103" s="4" t="s">
        <v>209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4" t="s">
        <v>496</v>
      </c>
      <c r="B104" s="2" t="s">
        <v>84</v>
      </c>
      <c r="C104" s="2" t="s">
        <v>87</v>
      </c>
      <c r="D104" s="4" t="s">
        <v>89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4" t="s">
        <v>498</v>
      </c>
      <c r="B105" s="2" t="s">
        <v>53</v>
      </c>
      <c r="C105" s="2" t="s">
        <v>55</v>
      </c>
      <c r="D105" s="4" t="s">
        <v>56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4" t="s">
        <v>501</v>
      </c>
      <c r="B106" s="2" t="s">
        <v>502</v>
      </c>
      <c r="C106" s="2" t="s">
        <v>503</v>
      </c>
      <c r="D106" s="4" t="s">
        <v>504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4" t="s">
        <v>505</v>
      </c>
      <c r="B107" s="2" t="s">
        <v>506</v>
      </c>
      <c r="C107" s="2" t="s">
        <v>507</v>
      </c>
      <c r="D107" s="4" t="s">
        <v>508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4" t="s">
        <v>509</v>
      </c>
      <c r="B108" s="2" t="s">
        <v>169</v>
      </c>
      <c r="C108" s="2" t="s">
        <v>344</v>
      </c>
      <c r="D108" s="4" t="s">
        <v>346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4" t="s">
        <v>511</v>
      </c>
      <c r="B109" s="2" t="s">
        <v>493</v>
      </c>
      <c r="C109" s="2" t="s">
        <v>494</v>
      </c>
      <c r="D109" s="4" t="s">
        <v>495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4" t="s">
        <v>513</v>
      </c>
      <c r="B110" s="2" t="s">
        <v>514</v>
      </c>
      <c r="C110" s="2" t="s">
        <v>515</v>
      </c>
      <c r="D110" s="4" t="s">
        <v>516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4" t="s">
        <v>517</v>
      </c>
      <c r="B111" s="2" t="s">
        <v>519</v>
      </c>
      <c r="C111" s="2" t="s">
        <v>521</v>
      </c>
      <c r="D111" s="4" t="s">
        <v>522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4" t="s">
        <v>523</v>
      </c>
      <c r="B112" s="2" t="s">
        <v>524</v>
      </c>
      <c r="C112" s="2" t="s">
        <v>525</v>
      </c>
      <c r="D112" s="4" t="s">
        <v>526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4" t="s">
        <v>528</v>
      </c>
      <c r="B113" s="2" t="s">
        <v>529</v>
      </c>
      <c r="C113" s="2" t="s">
        <v>530</v>
      </c>
      <c r="D113" s="4" t="s">
        <v>531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4" t="s">
        <v>532</v>
      </c>
      <c r="B114" s="2" t="s">
        <v>533</v>
      </c>
      <c r="C114" s="2" t="s">
        <v>534</v>
      </c>
      <c r="D114" s="4" t="s">
        <v>535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4" t="s">
        <v>536</v>
      </c>
      <c r="B115" s="2" t="s">
        <v>537</v>
      </c>
      <c r="C115" s="2" t="s">
        <v>538</v>
      </c>
      <c r="D115" s="4" t="s">
        <v>539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4" t="s">
        <v>540</v>
      </c>
      <c r="B116" s="2" t="s">
        <v>322</v>
      </c>
      <c r="C116" s="2" t="s">
        <v>324</v>
      </c>
      <c r="D116" s="4" t="s">
        <v>326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4" t="s">
        <v>542</v>
      </c>
      <c r="B117" s="2" t="s">
        <v>430</v>
      </c>
      <c r="C117" s="2" t="s">
        <v>431</v>
      </c>
      <c r="D117" s="4" t="s">
        <v>433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4" t="s">
        <v>543</v>
      </c>
      <c r="B118" s="2" t="s">
        <v>291</v>
      </c>
      <c r="C118" s="2" t="s">
        <v>292</v>
      </c>
      <c r="D118" s="4" t="s">
        <v>293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4" t="s">
        <v>546</v>
      </c>
      <c r="B119" s="2" t="s">
        <v>333</v>
      </c>
      <c r="C119" s="2" t="s">
        <v>335</v>
      </c>
      <c r="D119" s="4" t="s">
        <v>336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4" t="s">
        <v>547</v>
      </c>
      <c r="B120" s="2" t="s">
        <v>70</v>
      </c>
      <c r="C120" s="2" t="s">
        <v>72</v>
      </c>
      <c r="D120" s="4" t="s">
        <v>75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4" t="s">
        <v>549</v>
      </c>
      <c r="B121" s="2" t="s">
        <v>550</v>
      </c>
      <c r="C121" s="2" t="s">
        <v>551</v>
      </c>
      <c r="D121" s="4" t="s">
        <v>552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hyperlinks>
    <hyperlink ref="A2" r:id="rId1" display="Rep. Jay Adams"/>
    <hyperlink ref="D2" r:id="rId2" display="Jay.Adams@ncleg.net"/>
    <hyperlink ref="A3" r:id="rId3" display="Rep. Gale Adcock"/>
    <hyperlink ref="D3" r:id="rId4" display="Gale.Adcock@ncleg.net"/>
    <hyperlink ref="A4" r:id="rId5" display="Rep. John Ager"/>
    <hyperlink ref="D4" r:id="rId6" display="John.Ager@ncleg.net"/>
    <hyperlink ref="A5" r:id="rId7" display="Rep. Kelly M. Alexander, Jr."/>
    <hyperlink ref="D5" r:id="rId8" display="Kelly.Alexander@ncleg.net"/>
    <hyperlink ref="A6" r:id="rId9" display="Rep. Dean Arp"/>
    <hyperlink ref="D6" r:id="rId10" display="Dean.Arp@ncleg.net"/>
    <hyperlink ref="A7" r:id="rId11" display="Rep. John Autry"/>
    <hyperlink ref="D7" r:id="rId12" display="John.Autry@ncleg.net"/>
    <hyperlink ref="A8" r:id="rId13" display="Rep. Cynthia Ball"/>
    <hyperlink ref="D8" r:id="rId14" display="Cynthia.Ball@ncleg.net"/>
    <hyperlink ref="A9" r:id="rId15" display="Rep. Chaz Beasley"/>
    <hyperlink ref="D9" r:id="rId16" display="Chaz.Beasley@ncleg.net"/>
    <hyperlink ref="A10" r:id="rId17" display="Rep. Mary Belk"/>
    <hyperlink ref="D10" r:id="rId18" display="Mary.Belk@ncleg.net"/>
    <hyperlink ref="A11" r:id="rId19" display="Rep. John R. Bell, IV"/>
    <hyperlink ref="D11" r:id="rId20" display="John.Bell@ncleg.net"/>
    <hyperlink ref="A12" r:id="rId21" display="Rep. Larry M. Bell"/>
    <hyperlink ref="D12" r:id="rId22" display="Larry.Bell@ncleg.net"/>
    <hyperlink ref="A13" r:id="rId23" display="Rep. Hugh Blackwell"/>
    <hyperlink ref="D13" r:id="rId24" display="Hugh.Blackwell@ncleg.net"/>
    <hyperlink ref="A14" r:id="rId25" display="Rep. John M. Blust"/>
    <hyperlink ref="D14" r:id="rId26" display="John.Blust@ncleg.net"/>
    <hyperlink ref="A15" r:id="rId27" display="Rep. James L. Boles, Jr."/>
    <hyperlink ref="D15" r:id="rId28" display="Jamie.Boles@ncleg.net"/>
    <hyperlink ref="A16" r:id="rId29" display="Rep. Beverly G. Boswell"/>
    <hyperlink ref="D16" r:id="rId30" display="Beverly.Boswell@ncleg.net"/>
    <hyperlink ref="A17" r:id="rId31" display="Rep. John R. Bradford, III"/>
    <hyperlink ref="D17" r:id="rId32" display="John.Bradford@ncleg.net"/>
    <hyperlink ref="A18" r:id="rId33" display="Rep. William Brawley"/>
    <hyperlink ref="D18" r:id="rId34" display="Bill.Brawley@ncleg.net"/>
    <hyperlink ref="A19" r:id="rId35" display="Rep. William D. Brisson"/>
    <hyperlink ref="D19" r:id="rId36" display="William.Brisson@ncleg.net"/>
    <hyperlink ref="A20" r:id="rId37" display="Rep. Cecil Brockman"/>
    <hyperlink ref="D20" r:id="rId38" display="Cecil.Brockman@ncleg.net"/>
    <hyperlink ref="A21" r:id="rId39" display="Rep. Mark Brody"/>
    <hyperlink ref="D21" r:id="rId40" display="Mark.Brody@ncleg.net"/>
    <hyperlink ref="A22" r:id="rId41" display="Rep. Dana Bumgardner"/>
    <hyperlink ref="D22" r:id="rId42" display="Dana.Bumgardner@ncleg.net"/>
    <hyperlink ref="A23" r:id="rId43" display="Rep. Justin P. Burr"/>
    <hyperlink ref="D23" r:id="rId44" display="Justin.Burr@ncleg.net"/>
    <hyperlink ref="A24" r:id="rId45" display="Rep. Becky Carney"/>
    <hyperlink ref="D24" r:id="rId46" display="Becky.Carney@ncleg.net"/>
    <hyperlink ref="A25" r:id="rId47" display="Rep. Mike Clampitt"/>
    <hyperlink ref="D25" r:id="rId48" display="Mike.Clampitt@ncleg.net"/>
    <hyperlink ref="A26" r:id="rId49" display="Rep. George G. Cleveland"/>
    <hyperlink ref="D26" r:id="rId50" display="George.Cleveland@ncleg.net"/>
    <hyperlink ref="A27" r:id="rId51" display="Rep. Jeff Collins"/>
    <hyperlink ref="D27" r:id="rId52" display="Jeff.Collins@ncleg.net"/>
    <hyperlink ref="A28" r:id="rId53" display="Rep. Debra Conrad"/>
    <hyperlink ref="D28" r:id="rId54" display="Debra.Conrad@ncleg.net"/>
    <hyperlink ref="A29" r:id="rId55" display="Rep. Kevin Corbin"/>
    <hyperlink ref="D29" r:id="rId56" display="Kevin.Corbin@ncleg.net"/>
    <hyperlink ref="A30" r:id="rId57" display="Rep. Carla D. Cunningham"/>
    <hyperlink ref="D30" r:id="rId58" display="Carla.Cunningham@ncleg.net"/>
    <hyperlink ref="A31" r:id="rId59" display="Rep. Ted Davis, Jr."/>
    <hyperlink ref="D31" r:id="rId60" display="Ted.Davis@ncleg.net"/>
    <hyperlink ref="A32" r:id="rId61" display="Rep. Jimmy Dixon"/>
    <hyperlink ref="D32" r:id="rId62" display="Jimmy.Dixon@ncleg.net"/>
    <hyperlink ref="A33" r:id="rId63" display="Rep. Josh Dobson"/>
    <hyperlink ref="D33" r:id="rId64" display="Josh.Dobson@ncleg.net"/>
    <hyperlink ref="A34" r:id="rId65" display="Rep. Nelson Dollar"/>
    <hyperlink ref="D34" r:id="rId66" display="Nelson.Dollar@ncleg.net"/>
    <hyperlink ref="A35" r:id="rId67" display="Rep. Andy Dulin"/>
    <hyperlink ref="D35" r:id="rId68" display="Andy.Dulin@ncleg.net"/>
    <hyperlink ref="A36" r:id="rId69" display="Rep. Beverly M. Earle"/>
    <hyperlink ref="D36" r:id="rId70" display="Beverly.Earle@ncleg.net"/>
    <hyperlink ref="A37" r:id="rId71" display="Rep. Jeffrey Elmore"/>
    <hyperlink ref="D37" r:id="rId72" display="Jeffrey.Elmore@ncleg.net"/>
    <hyperlink ref="A38" r:id="rId73" display="Rep. John Faircloth"/>
    <hyperlink ref="D38" r:id="rId74" display="John.Faircloth@ncleg.net"/>
    <hyperlink ref="A39" r:id="rId75" display="Rep. Jean Farmer-Butterfield"/>
    <hyperlink ref="D39" r:id="rId76" display="Jean.Farmer-Butterfield@ncleg.net"/>
    <hyperlink ref="A40" r:id="rId77" display="Rep. Susan C. Fisher"/>
    <hyperlink ref="D40" r:id="rId78" display="Susan.Fisher@ncleg.net"/>
    <hyperlink ref="A41" r:id="rId79" display="Rep. Elmer Floyd"/>
    <hyperlink ref="D41" r:id="rId80" display="Elmer.Floyd@ncleg.net"/>
    <hyperlink ref="A42" r:id="rId81" display="Rep. Carl Ford"/>
    <hyperlink ref="D42" r:id="rId82" display="Carl.Ford@ncleg.net"/>
    <hyperlink ref="A43" r:id="rId83" display="Rep. John A. Fraley"/>
    <hyperlink ref="D43" r:id="rId84" display="John.Fraley@ncleg.net"/>
    <hyperlink ref="A44" r:id="rId85" display="Rep. Terry E. Garrison"/>
    <hyperlink ref="D44" r:id="rId86" display="Terry.Garrison@ncleg.net"/>
    <hyperlink ref="A45" r:id="rId87" display="Rep. Rosa U. Gill"/>
    <hyperlink ref="D45" r:id="rId88" display="Rosa.Gill@ncleg.net"/>
    <hyperlink ref="A46" r:id="rId89" display="Rep. Ken Goodman"/>
    <hyperlink ref="D46" r:id="rId90" display="Ken.Goodman@ncleg.net"/>
    <hyperlink ref="A47" r:id="rId91" display="Rep. Charles Graham"/>
    <hyperlink ref="D47" r:id="rId92" display="Charles.Graham@ncleg.net"/>
    <hyperlink ref="A48" r:id="rId93" display="Rep. George Graham"/>
    <hyperlink ref="D48" r:id="rId94" display="George.Graham@ncleg.net"/>
    <hyperlink ref="A49" r:id="rId95" display="Rep. Holly Grange"/>
    <hyperlink ref="D49" r:id="rId96" display="Holly.Grange@ncleg.net"/>
    <hyperlink ref="A50" r:id="rId97" display="Rep. Destin Hall"/>
    <hyperlink ref="D50" r:id="rId98" display="Destin.Hall@ncleg.net"/>
    <hyperlink ref="A51" r:id="rId99" display="Rep. Duane Hall"/>
    <hyperlink ref="D51" r:id="rId100" display="Duane.Hall@ncleg.net"/>
    <hyperlink ref="A52" r:id="rId101" display="Rep. Kyle Hall"/>
    <hyperlink ref="D52" r:id="rId102" display="Kyle.Hall@ncleg.net"/>
    <hyperlink ref="A53" r:id="rId103" display="Rep. Larry D. Hall"/>
    <hyperlink ref="D53" r:id="rId104" display="Larry.Hall@ncleg.net"/>
    <hyperlink ref="A54" r:id="rId105" display="Rep. Susi H. Hamilton"/>
    <hyperlink ref="D54" r:id="rId106" display="Susi.Hamilton@ncleg.net"/>
    <hyperlink ref="A55" r:id="rId107" display="Rep. Edward Hanes, Jr."/>
    <hyperlink ref="D55" r:id="rId108" display="Edward.Hanes@ncleg.net"/>
    <hyperlink ref="A56" r:id="rId109" display="Rep. Jon Hardister"/>
    <hyperlink ref="D56" r:id="rId110" display="Jon.Hardister@ncleg.net"/>
    <hyperlink ref="A57" r:id="rId111" display="Rep. Pricey Harrison"/>
    <hyperlink ref="D57" r:id="rId112" display="Pricey.Harrison@ncleg.net"/>
    <hyperlink ref="A58" r:id="rId113" display="Rep. Kelly E. Hastings"/>
    <hyperlink ref="D58" r:id="rId114" display="Kelly.Hastings@ncleg.net"/>
    <hyperlink ref="A59" r:id="rId115" display="Rep. Cody Henson"/>
    <hyperlink ref="D59" r:id="rId116" display="Cody.Henson@ncleg.net"/>
    <hyperlink ref="A60" r:id="rId117" display="Rep. Yvonne Lewis Holley"/>
    <hyperlink ref="D60" r:id="rId118" display="Yvonne.Holley@ncleg.net"/>
    <hyperlink ref="A61" r:id="rId119" display="Rep. D. Craig Horn"/>
    <hyperlink ref="D61" r:id="rId120" display="Craig.Horn@ncleg.net"/>
    <hyperlink ref="A62" r:id="rId121" display="Rep. Julia C. Howard"/>
    <hyperlink ref="D62" r:id="rId122" display="Julia.Howard@ncleg.net"/>
    <hyperlink ref="A63" r:id="rId123" display="Rep. Howard J. Hunter, III"/>
    <hyperlink ref="D63" r:id="rId124" display="Howard.Hunter@ncleg.net"/>
    <hyperlink ref="A64" r:id="rId125" display="Rep. Pat B. Hurley"/>
    <hyperlink ref="D64" r:id="rId126" display="Pat.Hurley@ncleg.net"/>
    <hyperlink ref="A65" r:id="rId127" display="Rep. Frank Iler"/>
    <hyperlink ref="D65" r:id="rId128" display="Frank.Iler@ncleg.net"/>
    <hyperlink ref="A66" r:id="rId129" display="Rep. Verla Insko"/>
    <hyperlink ref="D66" r:id="rId130" display="Verla.Insko@ncleg.net"/>
    <hyperlink ref="A67" r:id="rId131" display="Rep. Darren G. Jackson"/>
    <hyperlink ref="D67" r:id="rId132" display="Darren.Jackson@ncleg.net"/>
    <hyperlink ref="A68" r:id="rId133" display="Rep. Joe John"/>
    <hyperlink ref="D68" r:id="rId134" display="Joe.John@ncleg.net"/>
    <hyperlink ref="A69" r:id="rId135" display="Rep. Linda P. Johnson"/>
    <hyperlink ref="D69" r:id="rId136" display="Linda.Johnson2@ncleg.net"/>
    <hyperlink ref="A70" r:id="rId137" display="Rep. Bert Jones"/>
    <hyperlink ref="D70" r:id="rId138" display="Bert.Jones@ncleg.net"/>
    <hyperlink ref="A71" r:id="rId139" display="Rep. Brenden H. Jones"/>
    <hyperlink ref="D71" r:id="rId140" display="Brenden.Jones@ncleg.net"/>
    <hyperlink ref="A72" r:id="rId141" display="Rep. Jonathan C. Jordan"/>
    <hyperlink ref="D72" r:id="rId142" display="Jonathan.Jordan@ncleg.net"/>
    <hyperlink ref="A73" r:id="rId143" display="Rep. Donny Lambeth"/>
    <hyperlink ref="D73" r:id="rId144" display="Donny.Lambeth@ncleg.net"/>
    <hyperlink ref="A74" r:id="rId145" display="Rep. Philip A. Lehman"/>
    <hyperlink ref="D74" r:id="rId146" display="Philip.Lehman@ncleg.net"/>
    <hyperlink ref="A75" r:id="rId147" display="Rep. David R. Lewis"/>
    <hyperlink ref="D75" r:id="rId148" display="David.Lewis@ncleg.net"/>
    <hyperlink ref="A76" r:id="rId149" display="Rep. Marvin W. Lucas"/>
    <hyperlink ref="D76" r:id="rId150" display="Marvin.Lucas@ncleg.net"/>
    <hyperlink ref="A77" r:id="rId151" display="Rep. Chris Malone"/>
    <hyperlink ref="D77" r:id="rId152" display="Chris.Malone@ncleg.net"/>
    <hyperlink ref="A78" r:id="rId153" display="Rep. Grier Martin"/>
    <hyperlink ref="D78" r:id="rId154" display="Grier.Martin@ncleg.net"/>
    <hyperlink ref="A79" r:id="rId155" display="Rep. Susan Martin"/>
    <hyperlink ref="D79" r:id="rId156" display="Susan.Martin@ncleg.net"/>
    <hyperlink ref="A80" r:id="rId157" display="Rep. Pat McElraft"/>
    <hyperlink ref="D80" r:id="rId158" display="Pat.McElraft@ncleg.net"/>
    <hyperlink ref="A81" r:id="rId159" display="Rep. Chuck McGrady"/>
    <hyperlink ref="D81" r:id="rId160" display="Chuck.McGrady@ncleg.net"/>
    <hyperlink ref="A82" r:id="rId161" display="Rep. Allen McNeill"/>
    <hyperlink ref="D82" r:id="rId162" display="Allen.McNeill@ncleg.net"/>
    <hyperlink ref="A83" r:id="rId163" display="Rep. Graig R. Meyer"/>
    <hyperlink ref="D83" r:id="rId164" display="Graig.Meyer@ncleg.net"/>
    <hyperlink ref="A84" r:id="rId165" display="Rep. Henry M. Michaux, Jr."/>
    <hyperlink ref="D84" r:id="rId166" display="Mickey.Michaux@ncleg.net"/>
    <hyperlink ref="A85" r:id="rId167" display="Rep. Chris Millis"/>
    <hyperlink ref="D85" r:id="rId168" display="Chris.Millis@ncleg.net"/>
    <hyperlink ref="A86" r:id="rId169" display="Rep. Rodney W. Moore"/>
    <hyperlink ref="D86" r:id="rId170" display="Rodney.Moore@ncleg.net"/>
    <hyperlink ref="A87" r:id="rId171" display="Rep. Tim Moore"/>
    <hyperlink ref="D87" r:id="rId172" display="Tim.Moore@ncleg.net"/>
    <hyperlink ref="A88" r:id="rId173" display="Rep. Gregory F. Murphy, MD"/>
    <hyperlink ref="D88" r:id="rId174" display="Gregory.Murphy@ncleg.net"/>
    <hyperlink ref="A89" r:id="rId175" display="Rep. Garland E. Pierce"/>
    <hyperlink ref="D89" r:id="rId176" display="Garland.Pierce@ncleg.net"/>
    <hyperlink ref="A90" r:id="rId177" display="Rep. Larry G. Pittman"/>
    <hyperlink ref="D90" r:id="rId178" display="Larry.Pittman@ncleg.net"/>
    <hyperlink ref="A91" r:id="rId179" display="Rep. Larry W. Potts"/>
    <hyperlink ref="D91" r:id="rId180" display="Larry.Potts@ncleg.net"/>
    <hyperlink ref="A92" r:id="rId181" display="Rep. Michele D. Presnell"/>
    <hyperlink ref="D92" r:id="rId182" display="Michele.Presnell@ncleg.net"/>
    <hyperlink ref="A93" r:id="rId183" display="Rep. Amos L. Quick, III"/>
    <hyperlink ref="D93" r:id="rId184" display="Amos.Quick@ncleg.net"/>
    <hyperlink ref="A94" r:id="rId185" display="Rep. Robert T. Reives, II"/>
    <hyperlink ref="D94" r:id="rId186" display="Robert.Reives@ncleg.net"/>
    <hyperlink ref="A95" r:id="rId187" display="Rep. Bobbie Richardson"/>
    <hyperlink ref="D95" r:id="rId188" display="Bobbie.Richardson@ncleg.net"/>
    <hyperlink ref="A96" r:id="rId189" display="Rep. William O. Richardson"/>
    <hyperlink ref="D96" r:id="rId190" display="William.Richardson@ncleg.net"/>
    <hyperlink ref="A97" r:id="rId191" display="Rep. Dennis Riddell"/>
    <hyperlink ref="D97" r:id="rId192" display="Dennis.Riddell@ncleg.net"/>
    <hyperlink ref="A98" r:id="rId193" display="Rep. David Rogers"/>
    <hyperlink ref="D98" r:id="rId194" display="David.Rogers@ncleg.net"/>
    <hyperlink ref="A99" r:id="rId195" display="Rep. Stephen M. Ross"/>
    <hyperlink ref="D99" r:id="rId196" display="Stephen.Ross@ncleg.net"/>
    <hyperlink ref="A100" r:id="rId197" display="Rep. Jason Saine"/>
    <hyperlink ref="D100" r:id="rId198" display="Jason.Saine@ncleg.net"/>
    <hyperlink ref="A101" r:id="rId199" display="Rep. John Sauls"/>
    <hyperlink ref="D101" r:id="rId200" display="John.Sauls@ncleg.net"/>
    <hyperlink ref="A102" r:id="rId201" display="Rep. Mitchell S. Setzer"/>
    <hyperlink ref="D102" r:id="rId202" display="Mitchell.Setzer@ncleg.net"/>
    <hyperlink ref="A103" r:id="rId203" display="Rep. Phil Shepard"/>
    <hyperlink ref="D103" r:id="rId204" display="Phil.Shepard@ncleg.net"/>
    <hyperlink ref="A104" r:id="rId205" display="Rep. Michael Speciale"/>
    <hyperlink ref="D104" r:id="rId206" display="Michael.Speciale@ncleg.net"/>
    <hyperlink ref="A105" r:id="rId207" display="Rep. Bob Steinburg"/>
    <hyperlink ref="D105" r:id="rId208" display="Bob.Steinburg@ncleg.net"/>
    <hyperlink ref="A106" r:id="rId209" display="Rep. Sarah Stevens"/>
    <hyperlink ref="D106" r:id="rId210" display="Sarah.Stevens@ncleg.net"/>
    <hyperlink ref="A107" r:id="rId211" display="Rep. Scott Stone"/>
    <hyperlink ref="D107" r:id="rId212" display="Scott.Stone@ncleg.net"/>
    <hyperlink ref="A108" r:id="rId213" display="Rep. Larry C. Strickland"/>
    <hyperlink ref="D108" r:id="rId214" display="Larry.Strickland@ncleg.net"/>
    <hyperlink ref="A109" r:id="rId215" display="Rep. John Szoka"/>
    <hyperlink ref="D109" r:id="rId216" display="John.Szoka@ncleg.net"/>
    <hyperlink ref="A110" r:id="rId217" display="Rep. Evelyn Terry"/>
    <hyperlink ref="D110" r:id="rId218" display="Evelyn.Terry@ncleg.net"/>
    <hyperlink ref="A111" r:id="rId219" display="Rep. John A. Torbett"/>
    <hyperlink ref="D111" r:id="rId220" display="John.Torbett@ncleg.net"/>
    <hyperlink ref="A112" r:id="rId221" display="Rep. Brian Turner"/>
    <hyperlink ref="D112" r:id="rId222" display="Brian.Turner@ncleg.net"/>
    <hyperlink ref="A113" r:id="rId223" display="Rep. Rena W. Turner"/>
    <hyperlink ref="D113" r:id="rId224" display="Rena.Turner@ncleg.net"/>
    <hyperlink ref="A114" r:id="rId225" display="Rep. Harry Warren"/>
    <hyperlink ref="D114" r:id="rId226" display="Harry.Warren@ncleg.net"/>
    <hyperlink ref="A115" r:id="rId227" display="Rep. Sam Watford"/>
    <hyperlink ref="D115" r:id="rId228" display="Sam.Watford@ncleg.net"/>
    <hyperlink ref="A116" r:id="rId229" display="Rep. Donna McDowell White"/>
    <hyperlink ref="D116" r:id="rId230" display="Donna.White@ncleg.net"/>
    <hyperlink ref="A117" r:id="rId231" display="Rep. Linda Hunt Williams"/>
    <hyperlink ref="D117" r:id="rId232" display="Linda.Williams@ncleg.net"/>
    <hyperlink ref="A118" r:id="rId233" display="Rep. Shelly Willingham"/>
    <hyperlink ref="D118" r:id="rId234" display="Shelly.Willingham@ncleg.net"/>
    <hyperlink ref="A119" r:id="rId235" display="Rep. Michael H. Wray"/>
    <hyperlink ref="D119" r:id="rId236" display="Michael.Wray@ncleg.net"/>
    <hyperlink ref="A120" r:id="rId237" display="Rep. Larry Yarborough"/>
    <hyperlink ref="D120" r:id="rId238" display="Larry.Yarborough@ncleg.net"/>
    <hyperlink ref="A121" r:id="rId239" display="Rep. Lee Zachary"/>
    <hyperlink ref="D121" r:id="rId240" display="Lee.Zachary@ncleg.net"/>
  </hyperlink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ybrannon</dc:creator>
  <cp:keywords/>
  <dc:description/>
  <cp:lastModifiedBy>MkTemp</cp:lastModifiedBy>
  <dcterms:created xsi:type="dcterms:W3CDTF">2017-01-16T20:13:14Z</dcterms:created>
  <dcterms:modified xsi:type="dcterms:W3CDTF">2017-09-28T20:08:39Z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